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fileserver\ksk_doc\05 ПТО\04 ТЕХНОЛОГИЧЕСКОЕ ПРИСОЕДИНЕНИЕ\ОПР\Отчеты по ТП\2023\1 квартал\"/>
    </mc:Choice>
  </mc:AlternateContent>
  <xr:revisionPtr revIDLastSave="0" documentId="13_ncr:1_{7325DD4D-36A6-4209-B31B-C06925993B7D}" xr6:coauthVersionLast="47" xr6:coauthVersionMax="47" xr10:uidLastSave="{00000000-0000-0000-0000-000000000000}"/>
  <bookViews>
    <workbookView xWindow="14550" yWindow="60" windowWidth="14250" windowHeight="15540" xr2:uid="{00000000-000D-0000-FFFF-FFFF00000000}"/>
  </bookViews>
  <sheets>
    <sheet name="1 квартал" sheetId="7" r:id="rId1"/>
  </sheets>
  <definedNames>
    <definedName name="_xlnm.Print_Area" localSheetId="0">'1 квартал'!$A$1:$I$63</definedName>
  </definedNames>
  <calcPr calcId="181029"/>
</workbook>
</file>

<file path=xl/calcChain.xml><?xml version="1.0" encoding="utf-8"?>
<calcChain xmlns="http://schemas.openxmlformats.org/spreadsheetml/2006/main">
  <c r="I26" i="7" l="1"/>
  <c r="I14" i="7"/>
  <c r="G22" i="7"/>
  <c r="G61" i="7"/>
  <c r="G14" i="7"/>
  <c r="I61" i="7" l="1"/>
  <c r="G59" i="7"/>
  <c r="I59" i="7" s="1"/>
  <c r="G35" i="7" l="1"/>
  <c r="I35" i="7"/>
  <c r="G47" i="7"/>
  <c r="I47" i="7" s="1"/>
  <c r="G17" i="7" l="1"/>
  <c r="I17" i="7" s="1"/>
  <c r="G32" i="7"/>
  <c r="I32" i="7" s="1"/>
  <c r="G20" i="7"/>
  <c r="I20" i="7" s="1"/>
  <c r="G15" i="7"/>
  <c r="I15" i="7" s="1"/>
  <c r="I37" i="7"/>
  <c r="G39" i="7"/>
  <c r="I39" i="7" s="1"/>
  <c r="G56" i="7"/>
  <c r="G24" i="7"/>
  <c r="I24" i="7" s="1"/>
  <c r="G25" i="7" l="1"/>
  <c r="I25" i="7" s="1"/>
  <c r="G57" i="7" l="1"/>
  <c r="G55" i="7"/>
  <c r="G49" i="7"/>
  <c r="G48" i="7"/>
  <c r="G46" i="7"/>
  <c r="G45" i="7"/>
  <c r="G44" i="7"/>
  <c r="G43" i="7"/>
  <c r="G42" i="7"/>
  <c r="G41" i="7"/>
  <c r="G40" i="7"/>
  <c r="G38" i="7"/>
  <c r="G36" i="7"/>
  <c r="G34" i="7"/>
  <c r="G33" i="7"/>
  <c r="G31" i="7"/>
  <c r="G30" i="7"/>
  <c r="I30" i="7" s="1"/>
  <c r="G28" i="7"/>
  <c r="G23" i="7"/>
  <c r="G21" i="7"/>
  <c r="G13" i="7"/>
  <c r="I16" i="7" l="1"/>
  <c r="I18" i="7"/>
  <c r="I21" i="7"/>
  <c r="I23" i="7"/>
  <c r="I28" i="7"/>
  <c r="I31" i="7"/>
  <c r="I33" i="7"/>
  <c r="I34" i="7"/>
  <c r="I36" i="7"/>
  <c r="I38" i="7"/>
  <c r="I40" i="7"/>
  <c r="I41" i="7"/>
  <c r="I42" i="7"/>
  <c r="I43" i="7"/>
  <c r="I44" i="7"/>
  <c r="I45" i="7"/>
  <c r="I46" i="7"/>
  <c r="I48" i="7"/>
  <c r="I49" i="7"/>
  <c r="I54" i="7"/>
  <c r="I55" i="7"/>
  <c r="I56" i="7"/>
  <c r="I57" i="7"/>
  <c r="I13" i="7"/>
  <c r="I22" i="7" l="1"/>
  <c r="E53" i="7" l="1"/>
  <c r="G53" i="7" s="1"/>
  <c r="I53" i="7" s="1"/>
  <c r="E52" i="7"/>
  <c r="G52" i="7" s="1"/>
  <c r="I52" i="7" s="1"/>
  <c r="E51" i="7"/>
  <c r="G51" i="7" s="1"/>
  <c r="I51" i="7" s="1"/>
  <c r="E50" i="7"/>
  <c r="G50" i="7" s="1"/>
  <c r="I50" i="7" s="1"/>
  <c r="E29" i="7"/>
  <c r="G29" i="7" s="1"/>
  <c r="I29" i="7" s="1"/>
  <c r="E27" i="7"/>
  <c r="G27" i="7" s="1"/>
  <c r="I27" i="7" s="1"/>
  <c r="E19" i="7"/>
  <c r="G19" i="7" s="1"/>
  <c r="I19" i="7" s="1"/>
  <c r="E26" i="7"/>
  <c r="G26" i="7" s="1"/>
</calcChain>
</file>

<file path=xl/sharedStrings.xml><?xml version="1.0" encoding="utf-8"?>
<sst xmlns="http://schemas.openxmlformats.org/spreadsheetml/2006/main" count="118" uniqueCount="108">
  <si>
    <t>Наименованией  организации</t>
  </si>
  <si>
    <t>ИНН</t>
  </si>
  <si>
    <t xml:space="preserve">Местонахождение  </t>
  </si>
  <si>
    <t>№ п/п</t>
  </si>
  <si>
    <t>Характеристика подстанции</t>
  </si>
  <si>
    <t>наименование</t>
  </si>
  <si>
    <t>количество трансоформаторов, штук</t>
  </si>
  <si>
    <t>на текущй период</t>
  </si>
  <si>
    <t>Объем свободной для технологического присоединения потребителей трансформаторной мощности, тыс. кВт</t>
  </si>
  <si>
    <t>местоположение (адрес)</t>
  </si>
  <si>
    <t>с учетом поданых заявок и заключенных договоров на технологическое присоединение</t>
  </si>
  <si>
    <t>СН II</t>
  </si>
  <si>
    <t>HH</t>
  </si>
  <si>
    <t xml:space="preserve">абз.17 п. 11 "б" ПП РФ № 24 от 21.01.2004  </t>
  </si>
  <si>
    <t>ТП-24/16</t>
  </si>
  <si>
    <t>ТП-18/7C</t>
  </si>
  <si>
    <t>ТП-19/15</t>
  </si>
  <si>
    <t>ТП-76</t>
  </si>
  <si>
    <t>Санкт-Петербург, г.Колпино, Ижорский завод, д.б/н, лит ДК</t>
  </si>
  <si>
    <t>Санкт-Петербург, г.Колпино, Ижорский завод, д.б/н, лит ЖВ</t>
  </si>
  <si>
    <t>Суммарная мощность, кВА</t>
  </si>
  <si>
    <t>Санкт-Петербург, г.Колпино, левый берег р.Ижора, дом.75, литер А</t>
  </si>
  <si>
    <t>Санкт-Петербург, г.Колпино, Ижорский завод д.56 лит.КП</t>
  </si>
  <si>
    <t>ТП-2/1</t>
  </si>
  <si>
    <t>ТП-2/2</t>
  </si>
  <si>
    <t>РТП-3</t>
  </si>
  <si>
    <t>РТП-3/4</t>
  </si>
  <si>
    <t>РТП-6</t>
  </si>
  <si>
    <t>ТП-6/6</t>
  </si>
  <si>
    <t>ТП-6/7</t>
  </si>
  <si>
    <t>ТП-6/11</t>
  </si>
  <si>
    <t xml:space="preserve">РТП-8 </t>
  </si>
  <si>
    <t>РТП-8 пост.ток</t>
  </si>
  <si>
    <t>ТП-8/3</t>
  </si>
  <si>
    <t>РТП-9</t>
  </si>
  <si>
    <t>РТП-10</t>
  </si>
  <si>
    <t>РТП-10 пост.ток</t>
  </si>
  <si>
    <t>РТП-11</t>
  </si>
  <si>
    <t>РТП-11 пост.ток</t>
  </si>
  <si>
    <t>РТП-11/3</t>
  </si>
  <si>
    <t>РТП-11/4</t>
  </si>
  <si>
    <t>РТП-11/6</t>
  </si>
  <si>
    <t>ТП-11/9</t>
  </si>
  <si>
    <t>ТП-13/1</t>
  </si>
  <si>
    <t>ТП-13/3</t>
  </si>
  <si>
    <t>ТП-13/8</t>
  </si>
  <si>
    <t>ТП-23/11</t>
  </si>
  <si>
    <t>ТП-23/17</t>
  </si>
  <si>
    <t>ТП-26/1</t>
  </si>
  <si>
    <t>ТП-26/2</t>
  </si>
  <si>
    <t>ТП-26/3</t>
  </si>
  <si>
    <t>ТП-26/4</t>
  </si>
  <si>
    <t>ТП-26/5</t>
  </si>
  <si>
    <t>РТП-29</t>
  </si>
  <si>
    <t>ТП-30/10</t>
  </si>
  <si>
    <t>ТП-30/11</t>
  </si>
  <si>
    <t>ТП-43/3</t>
  </si>
  <si>
    <t>ТП-55А</t>
  </si>
  <si>
    <t>ТП-55/9</t>
  </si>
  <si>
    <t>ТП-58/5</t>
  </si>
  <si>
    <t>ТП-58/6</t>
  </si>
  <si>
    <t>ТП-58/7</t>
  </si>
  <si>
    <t>СПб, г. Колпино, Ижорский завод, д. 22 корп. 3, лит. ДЩ</t>
  </si>
  <si>
    <t>СПб, г. Колпино, Ижорский завод, д.22 корп. 2  Лит АУ</t>
  </si>
  <si>
    <t>СПб, г. Колпино, Ижорские заводы, д. б/н, лит. ДЮ</t>
  </si>
  <si>
    <t xml:space="preserve">СПб, г. Колпино, Ижорские заводы, д. 28, лит. БА </t>
  </si>
  <si>
    <t xml:space="preserve">СПб, г. Колпино, Ижорский завод, д.19 пом. 12Н-18Н  Лит. Ю </t>
  </si>
  <si>
    <t xml:space="preserve">СПб, г. Колпино, Ижорский завод, д41 Лит. ЕЖ </t>
  </si>
  <si>
    <t xml:space="preserve">СПб, г. Колпино, Ижорский завод, д.41 лит ЕЖ </t>
  </si>
  <si>
    <t>СПб, г. Колпино, Ижорский завод, д. б/н, лит. ИЕ</t>
  </si>
  <si>
    <t>СПб, г. Колпино, Ижорский завод, д.39 Лит. БУ пом. 14-Н,15-Н,16-Н</t>
  </si>
  <si>
    <t>СПб, г. Колпино, Ижорский завод, д. б/н, лит. ВШ</t>
  </si>
  <si>
    <t>СПб, г. Колпино, Ижорский завод., д. 33, лит. ВН</t>
  </si>
  <si>
    <t>СПб, г. Колпино, Ижорский завод, д. б/н, лит. ДЧ</t>
  </si>
  <si>
    <t xml:space="preserve">СПб, г. Колпино, Ижорский завод, д.9 Лит АН </t>
  </si>
  <si>
    <t xml:space="preserve">СПб, г. Колпино, Ижорский завод, д.б/н лит ДХ </t>
  </si>
  <si>
    <t>СПб, г. Колпино, Ижорский завод   д.4 Лит БЮ</t>
  </si>
  <si>
    <t>СПб, г. Колпино, Ижорский завод   д. 13   Лит БЭ</t>
  </si>
  <si>
    <t xml:space="preserve">СПб, г. Колпино, Ижорские заводы, д.б/н Лит БЮ </t>
  </si>
  <si>
    <t>СПб, г. Колпино, Ижорский завод, д.б/н лит ИШ</t>
  </si>
  <si>
    <t>СПб, г. Колпино, Ижорский завод, д. 59 Лит КХ</t>
  </si>
  <si>
    <t xml:space="preserve">СПб, г. Колпино, Ижорские заводы, д.б/н Лит ЕМ </t>
  </si>
  <si>
    <t xml:space="preserve">СПб, г. Колпино, Ижорский завод, д. 75 корп. 2  Лит КЧ </t>
  </si>
  <si>
    <t>СПб, г. Колпино, Ижорский завод, д.б/н, Лит МЖ</t>
  </si>
  <si>
    <t xml:space="preserve">СПб, г. Колпино, Ижорский завод, д.б/н Лит ДШ </t>
  </si>
  <si>
    <t xml:space="preserve">СПб, г. Колпино, Ижорский завод, д.19 лит. Ю </t>
  </si>
  <si>
    <t xml:space="preserve">СПб, г. Колпино, Бульвар Победы  д.1  Лит. АВ </t>
  </si>
  <si>
    <t xml:space="preserve">СПб, г. Колпино, Ижорский завод, д.б/н пом. 10Н,17Н лит АЖ </t>
  </si>
  <si>
    <t xml:space="preserve">СПб, г. Колпино, Ижорский завод, д.б/н лит КМ </t>
  </si>
  <si>
    <t>СПб Колпино, Ижорский завод д 59  Лит. ЛА</t>
  </si>
  <si>
    <t>СПб, г. Колпино, Ижорский завод, д.34 лит БР</t>
  </si>
  <si>
    <t>СПб, г. Колпино, Ижорский завод, д.68 корп. 2 Лит. ЛБ</t>
  </si>
  <si>
    <t>СПб, г. Колпино, Ижорский завод, д89  Лит БЛ</t>
  </si>
  <si>
    <t xml:space="preserve">земельный участок СПб, г. Колпино, Ижорский завод, д.б/н ЛитТ </t>
  </si>
  <si>
    <t xml:space="preserve">СПб, г. Колпино, Ижорский завод, д.106 Лит АФ </t>
  </si>
  <si>
    <t>СПб, г. Колпино, Ижорский завод, д.104 Лит. А</t>
  </si>
  <si>
    <t>АО "КСК"</t>
  </si>
  <si>
    <t>196650 г.Санкт-Петербург, вн. тер. г. город Колпино, г. Колпино, тер. Ижорский завод, д.19, литера Ю, помещ. 12-Н, 13-Н, 14-Н, 15-Н, 16-Н, 17-Н, 18-Н, ком. 41</t>
  </si>
  <si>
    <t>КТП-3/1 Т-3</t>
  </si>
  <si>
    <t>КТП-11/7 Т-1</t>
  </si>
  <si>
    <t>ТП-6/12</t>
  </si>
  <si>
    <t>ТП-44/2</t>
  </si>
  <si>
    <t>СПб, г. Колпино, Ижорский завод, д.б/н Лит. В</t>
  </si>
  <si>
    <t>СПб, г. Колпино, Ижорский завод, д.41 Лит. ЕЖ</t>
  </si>
  <si>
    <t>ТП-55/6</t>
  </si>
  <si>
    <t>ТП-47/1</t>
  </si>
  <si>
    <t>СПб, г. Колпино, Ижорский завод, д.б/н Лит. ЛУ</t>
  </si>
  <si>
    <t>Информация о наличии объема свободной для технологического присоединения потребителей трансформаторной мощности по подстанциям распределительным пунктам ниже 35 кВ за 1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</si>
</sst>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\ ;\(\$#,##0\)"/>
    <numFmt numFmtId="165" formatCode="_(* #,##0.00_);_(* \(#,##0.00\);_(* &quot;-&quot;??_);_(@_)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name val="Times New Roman"/>
      <family val="1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0"/>
      <name val="Arial Cyr"/>
      <family val="2"/>
      <charset val="204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2"/>
      <color indexed="1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2"/>
      <color indexed="24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1" applyNumberFormat="0" applyFill="0" applyBorder="0">
      <alignment horizontal="left" vertical="top" wrapText="1"/>
      <protection hidden="1"/>
    </xf>
    <xf numFmtId="3" fontId="1" fillId="0" borderId="0" applyFont="0" applyFill="0" applyBorder="0" applyAlignment="0" applyProtection="0"/>
    <xf numFmtId="4" fontId="8" fillId="3" borderId="2" applyNumberFormat="0" applyProtection="0">
      <alignment vertical="center"/>
    </xf>
    <xf numFmtId="4" fontId="9" fillId="3" borderId="2" applyNumberFormat="0" applyProtection="0">
      <alignment vertical="center"/>
    </xf>
    <xf numFmtId="4" fontId="10" fillId="3" borderId="2" applyNumberFormat="0" applyProtection="0">
      <alignment horizontal="left" vertical="center" indent="1"/>
    </xf>
    <xf numFmtId="4" fontId="10" fillId="2" borderId="0" applyNumberFormat="0" applyProtection="0">
      <alignment horizontal="left" vertical="center" indent="1"/>
    </xf>
    <xf numFmtId="4" fontId="10" fillId="4" borderId="2" applyNumberFormat="0" applyProtection="0">
      <alignment horizontal="right" vertical="center"/>
    </xf>
    <xf numFmtId="4" fontId="10" fillId="5" borderId="2" applyNumberFormat="0" applyProtection="0">
      <alignment horizontal="right" vertical="center"/>
    </xf>
    <xf numFmtId="4" fontId="10" fillId="6" borderId="2" applyNumberFormat="0" applyProtection="0">
      <alignment horizontal="right" vertical="center"/>
    </xf>
    <xf numFmtId="4" fontId="10" fillId="7" borderId="2" applyNumberFormat="0" applyProtection="0">
      <alignment horizontal="right" vertical="center"/>
    </xf>
    <xf numFmtId="4" fontId="10" fillId="8" borderId="2" applyNumberFormat="0" applyProtection="0">
      <alignment horizontal="right" vertical="center"/>
    </xf>
    <xf numFmtId="4" fontId="10" fillId="9" borderId="2" applyNumberFormat="0" applyProtection="0">
      <alignment horizontal="right" vertical="center"/>
    </xf>
    <xf numFmtId="4" fontId="10" fillId="10" borderId="2" applyNumberFormat="0" applyProtection="0">
      <alignment horizontal="right" vertical="center"/>
    </xf>
    <xf numFmtId="4" fontId="10" fillId="11" borderId="2" applyNumberFormat="0" applyProtection="0">
      <alignment horizontal="right" vertical="center"/>
    </xf>
    <xf numFmtId="4" fontId="10" fillId="12" borderId="2" applyNumberFormat="0" applyProtection="0">
      <alignment horizontal="right" vertical="center"/>
    </xf>
    <xf numFmtId="4" fontId="8" fillId="13" borderId="3" applyNumberFormat="0" applyProtection="0">
      <alignment horizontal="left" vertical="center" indent="1"/>
    </xf>
    <xf numFmtId="4" fontId="8" fillId="14" borderId="0" applyNumberFormat="0" applyProtection="0">
      <alignment horizontal="left" vertical="center" indent="1"/>
    </xf>
    <xf numFmtId="4" fontId="8" fillId="2" borderId="0" applyNumberFormat="0" applyProtection="0">
      <alignment horizontal="left" vertical="center" indent="1"/>
    </xf>
    <xf numFmtId="4" fontId="10" fillId="14" borderId="2" applyNumberFormat="0" applyProtection="0">
      <alignment horizontal="right" vertical="center"/>
    </xf>
    <xf numFmtId="4" fontId="11" fillId="14" borderId="0" applyNumberFormat="0" applyProtection="0">
      <alignment horizontal="left" vertical="center" indent="1"/>
    </xf>
    <xf numFmtId="4" fontId="11" fillId="2" borderId="0" applyNumberFormat="0" applyProtection="0">
      <alignment horizontal="left" vertical="center" indent="1"/>
    </xf>
    <xf numFmtId="4" fontId="10" fillId="15" borderId="2" applyNumberFormat="0" applyProtection="0">
      <alignment vertical="center"/>
    </xf>
    <xf numFmtId="4" fontId="12" fillId="15" borderId="2" applyNumberFormat="0" applyProtection="0">
      <alignment vertical="center"/>
    </xf>
    <xf numFmtId="4" fontId="8" fillId="14" borderId="4" applyNumberFormat="0" applyProtection="0">
      <alignment horizontal="left" vertical="center" indent="1"/>
    </xf>
    <xf numFmtId="4" fontId="10" fillId="15" borderId="2" applyNumberFormat="0" applyProtection="0">
      <alignment horizontal="right" vertical="center"/>
    </xf>
    <xf numFmtId="4" fontId="12" fillId="15" borderId="2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3" fillId="16" borderId="4" applyNumberFormat="0" applyProtection="0">
      <alignment horizontal="left" vertical="center" indent="1"/>
    </xf>
    <xf numFmtId="4" fontId="14" fillId="15" borderId="2" applyNumberFormat="0" applyProtection="0">
      <alignment horizontal="right" vertical="center"/>
    </xf>
    <xf numFmtId="0" fontId="4" fillId="0" borderId="5" applyNumberFormat="0" applyFont="0" applyFill="0" applyAlignment="0" applyProtection="0"/>
    <xf numFmtId="4" fontId="2" fillId="3" borderId="6" applyBorder="0">
      <alignment horizontal="right"/>
    </xf>
    <xf numFmtId="49" fontId="2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5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3" fontId="17" fillId="0" borderId="0"/>
    <xf numFmtId="3" fontId="3" fillId="0" borderId="0" applyFont="0" applyBorder="0"/>
    <xf numFmtId="165" fontId="18" fillId="0" borderId="0" applyFont="0" applyFill="0" applyBorder="0" applyAlignment="0" applyProtection="0"/>
    <xf numFmtId="4" fontId="2" fillId="7" borderId="0" applyFont="0" applyBorder="0">
      <alignment horizontal="right"/>
    </xf>
  </cellStyleXfs>
  <cellXfs count="17">
    <xf numFmtId="0" fontId="0" fillId="0" borderId="0" xfId="0"/>
    <xf numFmtId="0" fontId="20" fillId="0" borderId="0" xfId="39" applyFont="1"/>
    <xf numFmtId="0" fontId="21" fillId="0" borderId="0" xfId="0" applyFont="1"/>
    <xf numFmtId="0" fontId="21" fillId="0" borderId="0" xfId="0" applyFont="1" applyAlignment="1">
      <alignment horizontal="right"/>
    </xf>
    <xf numFmtId="0" fontId="22" fillId="0" borderId="0" xfId="0" applyFont="1"/>
    <xf numFmtId="0" fontId="24" fillId="0" borderId="0" xfId="0" applyFont="1" applyAlignment="1">
      <alignment horizontal="right"/>
    </xf>
    <xf numFmtId="0" fontId="22" fillId="0" borderId="8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17" borderId="6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51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xr:uid="{00000000-0005-0000-0000-000004000000}"/>
    <cellStyle name="Heading 2" xfId="6" xr:uid="{00000000-0005-0000-0000-000005000000}"/>
    <cellStyle name="myHead01" xfId="7" xr:uid="{00000000-0005-0000-0000-000006000000}"/>
    <cellStyle name="Ociriniaue [0]_F_21" xfId="8" xr:uid="{00000000-0005-0000-0000-000007000000}"/>
    <cellStyle name="SAPBEXaggData" xfId="9" xr:uid="{00000000-0005-0000-0000-000008000000}"/>
    <cellStyle name="SAPBEXaggDataEmph" xfId="10" xr:uid="{00000000-0005-0000-0000-000009000000}"/>
    <cellStyle name="SAPBEXaggItem" xfId="11" xr:uid="{00000000-0005-0000-0000-00000A000000}"/>
    <cellStyle name="SAPBEXchaText" xfId="12" xr:uid="{00000000-0005-0000-0000-00000B000000}"/>
    <cellStyle name="SAPBEXexcBad7" xfId="13" xr:uid="{00000000-0005-0000-0000-00000C000000}"/>
    <cellStyle name="SAPBEXexcBad8" xfId="14" xr:uid="{00000000-0005-0000-0000-00000D000000}"/>
    <cellStyle name="SAPBEXexcBad9" xfId="15" xr:uid="{00000000-0005-0000-0000-00000E000000}"/>
    <cellStyle name="SAPBEXexcCritical4" xfId="16" xr:uid="{00000000-0005-0000-0000-00000F000000}"/>
    <cellStyle name="SAPBEXexcCritical5" xfId="17" xr:uid="{00000000-0005-0000-0000-000010000000}"/>
    <cellStyle name="SAPBEXexcCritical6" xfId="18" xr:uid="{00000000-0005-0000-0000-000011000000}"/>
    <cellStyle name="SAPBEXexcGood1" xfId="19" xr:uid="{00000000-0005-0000-0000-000012000000}"/>
    <cellStyle name="SAPBEXexcGood2" xfId="20" xr:uid="{00000000-0005-0000-0000-000013000000}"/>
    <cellStyle name="SAPBEXexcGood3" xfId="21" xr:uid="{00000000-0005-0000-0000-000014000000}"/>
    <cellStyle name="SAPBEXfilterDrill" xfId="22" xr:uid="{00000000-0005-0000-0000-000015000000}"/>
    <cellStyle name="SAPBEXfilterItem" xfId="23" xr:uid="{00000000-0005-0000-0000-000016000000}"/>
    <cellStyle name="SAPBEXfilterText" xfId="24" xr:uid="{00000000-0005-0000-0000-000017000000}"/>
    <cellStyle name="SAPBEXformats" xfId="25" xr:uid="{00000000-0005-0000-0000-000018000000}"/>
    <cellStyle name="SAPBEXheaderItem" xfId="26" xr:uid="{00000000-0005-0000-0000-000019000000}"/>
    <cellStyle name="SAPBEXheaderText" xfId="27" xr:uid="{00000000-0005-0000-0000-00001A000000}"/>
    <cellStyle name="SAPBEXresData" xfId="28" xr:uid="{00000000-0005-0000-0000-00001B000000}"/>
    <cellStyle name="SAPBEXresDataEmph" xfId="29" xr:uid="{00000000-0005-0000-0000-00001C000000}"/>
    <cellStyle name="SAPBEXresItem" xfId="30" xr:uid="{00000000-0005-0000-0000-00001D000000}"/>
    <cellStyle name="SAPBEXstdData" xfId="31" xr:uid="{00000000-0005-0000-0000-00001E000000}"/>
    <cellStyle name="SAPBEXstdDataEmph" xfId="32" xr:uid="{00000000-0005-0000-0000-00001F000000}"/>
    <cellStyle name="SAPBEXstdItem" xfId="33" xr:uid="{00000000-0005-0000-0000-000020000000}"/>
    <cellStyle name="SAPBEXtitle" xfId="34" xr:uid="{00000000-0005-0000-0000-000021000000}"/>
    <cellStyle name="SAPBEXundefined" xfId="35" xr:uid="{00000000-0005-0000-0000-000022000000}"/>
    <cellStyle name="Total" xfId="36" xr:uid="{00000000-0005-0000-0000-000023000000}"/>
    <cellStyle name="Значение" xfId="37" xr:uid="{00000000-0005-0000-0000-000024000000}"/>
    <cellStyle name="Обычный" xfId="0" builtinId="0"/>
    <cellStyle name="Обычный 10" xfId="38" xr:uid="{00000000-0005-0000-0000-000026000000}"/>
    <cellStyle name="Обычный 2" xfId="39" xr:uid="{00000000-0005-0000-0000-000027000000}"/>
    <cellStyle name="Обычный 3" xfId="40" xr:uid="{00000000-0005-0000-0000-000028000000}"/>
    <cellStyle name="Обычный 4" xfId="41" xr:uid="{00000000-0005-0000-0000-000029000000}"/>
    <cellStyle name="Обычный 5" xfId="42" xr:uid="{00000000-0005-0000-0000-00002A000000}"/>
    <cellStyle name="Обычный 8" xfId="43" xr:uid="{00000000-0005-0000-0000-00002B000000}"/>
    <cellStyle name="Процентный 2" xfId="44" xr:uid="{00000000-0005-0000-0000-00002C000000}"/>
    <cellStyle name="Процентный 3" xfId="45" xr:uid="{00000000-0005-0000-0000-00002D000000}"/>
    <cellStyle name="Стиль 1" xfId="46" xr:uid="{00000000-0005-0000-0000-00002E000000}"/>
    <cellStyle name="ТЕКСТ" xfId="47" xr:uid="{00000000-0005-0000-0000-00002F000000}"/>
    <cellStyle name="тысячи" xfId="48" xr:uid="{00000000-0005-0000-0000-000030000000}"/>
    <cellStyle name="Финансовый 2" xfId="49" xr:uid="{00000000-0005-0000-0000-000031000000}"/>
    <cellStyle name="Формула" xfId="50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E8DF9-4EFF-4C7C-84CA-28EC64B76574}">
  <dimension ref="A1:I61"/>
  <sheetViews>
    <sheetView tabSelected="1" view="pageBreakPreview" zoomScale="85" zoomScaleNormal="100" zoomScaleSheetLayoutView="85" workbookViewId="0">
      <pane ySplit="12" topLeftCell="A34" activePane="bottomLeft" state="frozen"/>
      <selection pane="bottomLeft" activeCell="G38" sqref="G38"/>
    </sheetView>
  </sheetViews>
  <sheetFormatPr defaultRowHeight="16.5" x14ac:dyDescent="0.3"/>
  <cols>
    <col min="1" max="1" width="4.7109375" style="2" customWidth="1"/>
    <col min="2" max="2" width="15.7109375" style="2" customWidth="1"/>
    <col min="3" max="3" width="21.140625" style="2" customWidth="1"/>
    <col min="4" max="4" width="18.85546875" style="2" customWidth="1"/>
    <col min="5" max="5" width="11.42578125" style="2" customWidth="1"/>
    <col min="6" max="6" width="13.42578125" style="2" customWidth="1"/>
    <col min="7" max="7" width="13.140625" style="2" customWidth="1"/>
    <col min="8" max="8" width="17.85546875" style="2" customWidth="1"/>
    <col min="9" max="9" width="17.42578125" style="2" customWidth="1"/>
    <col min="10" max="16384" width="9.140625" style="2"/>
  </cols>
  <sheetData>
    <row r="1" spans="1:9" x14ac:dyDescent="0.3">
      <c r="A1" s="1"/>
      <c r="I1" s="5" t="s">
        <v>13</v>
      </c>
    </row>
    <row r="2" spans="1:9" x14ac:dyDescent="0.3">
      <c r="A2" s="1"/>
      <c r="C2" s="3"/>
    </row>
    <row r="3" spans="1:9" ht="33.75" customHeight="1" x14ac:dyDescent="0.3">
      <c r="A3" s="16" t="s">
        <v>107</v>
      </c>
      <c r="B3" s="16"/>
      <c r="C3" s="16"/>
      <c r="D3" s="16"/>
      <c r="E3" s="16"/>
      <c r="F3" s="16"/>
      <c r="G3" s="16"/>
      <c r="H3" s="16"/>
      <c r="I3" s="16"/>
    </row>
    <row r="5" spans="1:9" x14ac:dyDescent="0.3">
      <c r="F5" s="14" t="s">
        <v>0</v>
      </c>
      <c r="G5" s="15"/>
      <c r="H5" s="12" t="s">
        <v>96</v>
      </c>
      <c r="I5" s="12"/>
    </row>
    <row r="6" spans="1:9" x14ac:dyDescent="0.3">
      <c r="F6" s="14" t="s">
        <v>1</v>
      </c>
      <c r="G6" s="15"/>
      <c r="H6" s="12">
        <v>7817309180</v>
      </c>
      <c r="I6" s="12"/>
    </row>
    <row r="7" spans="1:9" ht="76.5" customHeight="1" x14ac:dyDescent="0.3">
      <c r="F7" s="14" t="s">
        <v>2</v>
      </c>
      <c r="G7" s="15"/>
      <c r="H7" s="12" t="s">
        <v>97</v>
      </c>
      <c r="I7" s="12"/>
    </row>
    <row r="9" spans="1:9" x14ac:dyDescent="0.3">
      <c r="A9" s="4"/>
      <c r="B9" s="4"/>
      <c r="C9" s="4"/>
    </row>
    <row r="10" spans="1:9" ht="33.75" customHeight="1" x14ac:dyDescent="0.3">
      <c r="A10" s="9" t="s">
        <v>3</v>
      </c>
      <c r="B10" s="12" t="s">
        <v>4</v>
      </c>
      <c r="C10" s="12"/>
      <c r="D10" s="12"/>
      <c r="E10" s="12"/>
      <c r="F10" s="13" t="s">
        <v>8</v>
      </c>
      <c r="G10" s="13"/>
      <c r="H10" s="13"/>
      <c r="I10" s="13"/>
    </row>
    <row r="11" spans="1:9" ht="45" customHeight="1" x14ac:dyDescent="0.3">
      <c r="A11" s="10"/>
      <c r="B11" s="9" t="s">
        <v>5</v>
      </c>
      <c r="C11" s="9" t="s">
        <v>9</v>
      </c>
      <c r="D11" s="9" t="s">
        <v>6</v>
      </c>
      <c r="E11" s="9" t="s">
        <v>20</v>
      </c>
      <c r="F11" s="12" t="s">
        <v>7</v>
      </c>
      <c r="G11" s="12"/>
      <c r="H11" s="12" t="s">
        <v>10</v>
      </c>
      <c r="I11" s="12"/>
    </row>
    <row r="12" spans="1:9" x14ac:dyDescent="0.3">
      <c r="A12" s="11"/>
      <c r="B12" s="11"/>
      <c r="C12" s="11"/>
      <c r="D12" s="11"/>
      <c r="E12" s="11"/>
      <c r="F12" s="7" t="s">
        <v>11</v>
      </c>
      <c r="G12" s="7" t="s">
        <v>12</v>
      </c>
      <c r="H12" s="7" t="s">
        <v>11</v>
      </c>
      <c r="I12" s="7" t="s">
        <v>12</v>
      </c>
    </row>
    <row r="13" spans="1:9" ht="45" x14ac:dyDescent="0.3">
      <c r="A13" s="6">
        <v>1</v>
      </c>
      <c r="B13" s="6" t="s">
        <v>14</v>
      </c>
      <c r="C13" s="7" t="s">
        <v>22</v>
      </c>
      <c r="D13" s="6">
        <v>2</v>
      </c>
      <c r="E13" s="6">
        <v>1030</v>
      </c>
      <c r="F13" s="7">
        <v>0</v>
      </c>
      <c r="G13" s="7">
        <f>(E13*0.944-755.2)/1000</f>
        <v>0.2171199999999999</v>
      </c>
      <c r="H13" s="7">
        <v>0</v>
      </c>
      <c r="I13" s="7">
        <f>G13</f>
        <v>0.2171199999999999</v>
      </c>
    </row>
    <row r="14" spans="1:9" ht="45" x14ac:dyDescent="0.3">
      <c r="A14" s="6">
        <v>2</v>
      </c>
      <c r="B14" s="6" t="s">
        <v>15</v>
      </c>
      <c r="C14" s="6" t="s">
        <v>18</v>
      </c>
      <c r="D14" s="6">
        <v>2</v>
      </c>
      <c r="E14" s="6">
        <v>2000</v>
      </c>
      <c r="F14" s="7">
        <v>0</v>
      </c>
      <c r="G14" s="7">
        <f>(E14*0.944-1249.6)/1000</f>
        <v>0.63840000000000008</v>
      </c>
      <c r="H14" s="7">
        <v>0</v>
      </c>
      <c r="I14" s="7">
        <f>G14</f>
        <v>0.63840000000000008</v>
      </c>
    </row>
    <row r="15" spans="1:9" ht="45" x14ac:dyDescent="0.3">
      <c r="A15" s="6">
        <v>3</v>
      </c>
      <c r="B15" s="6" t="s">
        <v>16</v>
      </c>
      <c r="C15" s="6" t="s">
        <v>19</v>
      </c>
      <c r="D15" s="6">
        <v>2</v>
      </c>
      <c r="E15" s="6">
        <v>3200</v>
      </c>
      <c r="F15" s="7">
        <v>0</v>
      </c>
      <c r="G15" s="7">
        <f>(E15*0.944-1524.564-64.056)/1000</f>
        <v>1.4321799999999996</v>
      </c>
      <c r="H15" s="7">
        <v>0</v>
      </c>
      <c r="I15" s="7">
        <f>G15</f>
        <v>1.4321799999999996</v>
      </c>
    </row>
    <row r="16" spans="1:9" ht="60" x14ac:dyDescent="0.3">
      <c r="A16" s="7">
        <v>4</v>
      </c>
      <c r="B16" s="7" t="s">
        <v>17</v>
      </c>
      <c r="C16" s="7" t="s">
        <v>21</v>
      </c>
      <c r="D16" s="7">
        <v>2</v>
      </c>
      <c r="E16" s="7">
        <v>2000</v>
      </c>
      <c r="F16" s="7">
        <v>0</v>
      </c>
      <c r="G16" s="7">
        <v>0</v>
      </c>
      <c r="H16" s="7">
        <v>0</v>
      </c>
      <c r="I16" s="7">
        <f t="shared" ref="I16:I57" si="0">G16</f>
        <v>0</v>
      </c>
    </row>
    <row r="17" spans="1:9" ht="56.25" customHeight="1" x14ac:dyDescent="0.3">
      <c r="A17" s="7">
        <v>5</v>
      </c>
      <c r="B17" s="7" t="s">
        <v>23</v>
      </c>
      <c r="C17" s="7" t="s">
        <v>62</v>
      </c>
      <c r="D17" s="7">
        <v>2</v>
      </c>
      <c r="E17" s="7">
        <v>800</v>
      </c>
      <c r="F17" s="7">
        <v>0</v>
      </c>
      <c r="G17" s="7">
        <f>(E17*0.944-363.2-145)/1000</f>
        <v>0.24699999999999994</v>
      </c>
      <c r="H17" s="7">
        <v>0</v>
      </c>
      <c r="I17" s="7">
        <f>G17</f>
        <v>0.24699999999999994</v>
      </c>
    </row>
    <row r="18" spans="1:9" ht="45" x14ac:dyDescent="0.3">
      <c r="A18" s="7">
        <v>6</v>
      </c>
      <c r="B18" s="7" t="s">
        <v>24</v>
      </c>
      <c r="C18" s="7" t="s">
        <v>63</v>
      </c>
      <c r="D18" s="7">
        <v>1</v>
      </c>
      <c r="E18" s="7">
        <v>1000</v>
      </c>
      <c r="F18" s="7">
        <v>0</v>
      </c>
      <c r="G18" s="7">
        <v>0</v>
      </c>
      <c r="H18" s="7">
        <v>0</v>
      </c>
      <c r="I18" s="7">
        <f t="shared" si="0"/>
        <v>0</v>
      </c>
    </row>
    <row r="19" spans="1:9" ht="45" x14ac:dyDescent="0.3">
      <c r="A19" s="7">
        <v>7</v>
      </c>
      <c r="B19" s="7" t="s">
        <v>25</v>
      </c>
      <c r="C19" s="7" t="s">
        <v>64</v>
      </c>
      <c r="D19" s="7">
        <v>2</v>
      </c>
      <c r="E19" s="7">
        <f>560+560</f>
        <v>1120</v>
      </c>
      <c r="F19" s="7">
        <v>0</v>
      </c>
      <c r="G19" s="7">
        <f>(E19*0.944-93.64)/1000</f>
        <v>0.96363999999999994</v>
      </c>
      <c r="H19" s="7">
        <v>0</v>
      </c>
      <c r="I19" s="7">
        <f>G19-79.66/1000</f>
        <v>0.88397999999999999</v>
      </c>
    </row>
    <row r="20" spans="1:9" ht="45" x14ac:dyDescent="0.3">
      <c r="A20" s="7">
        <v>8</v>
      </c>
      <c r="B20" s="7" t="s">
        <v>98</v>
      </c>
      <c r="C20" s="7" t="s">
        <v>65</v>
      </c>
      <c r="D20" s="7">
        <v>1</v>
      </c>
      <c r="E20" s="7">
        <v>1000</v>
      </c>
      <c r="F20" s="7">
        <v>0</v>
      </c>
      <c r="G20" s="7">
        <f>(E20*0.944-331-180)/1000</f>
        <v>0.433</v>
      </c>
      <c r="H20" s="7">
        <v>0</v>
      </c>
      <c r="I20" s="7">
        <f>G20</f>
        <v>0.433</v>
      </c>
    </row>
    <row r="21" spans="1:9" ht="60" x14ac:dyDescent="0.3">
      <c r="A21" s="7">
        <v>10</v>
      </c>
      <c r="B21" s="7" t="s">
        <v>26</v>
      </c>
      <c r="C21" s="7" t="s">
        <v>66</v>
      </c>
      <c r="D21" s="7">
        <v>2</v>
      </c>
      <c r="E21" s="7">
        <v>2000</v>
      </c>
      <c r="F21" s="7">
        <v>0</v>
      </c>
      <c r="G21" s="7">
        <f>(E21*0.944-416.32)/1000</f>
        <v>1.4716800000000001</v>
      </c>
      <c r="H21" s="7">
        <v>0</v>
      </c>
      <c r="I21" s="7">
        <f t="shared" si="0"/>
        <v>1.4716800000000001</v>
      </c>
    </row>
    <row r="22" spans="1:9" ht="45" x14ac:dyDescent="0.3">
      <c r="A22" s="7">
        <v>11</v>
      </c>
      <c r="B22" s="7" t="s">
        <v>27</v>
      </c>
      <c r="C22" s="7" t="s">
        <v>67</v>
      </c>
      <c r="D22" s="7">
        <v>2</v>
      </c>
      <c r="E22" s="7">
        <v>2000</v>
      </c>
      <c r="F22" s="7">
        <v>0</v>
      </c>
      <c r="G22" s="7">
        <f>(E22*0.944-1391.77)/1000</f>
        <v>0.49623</v>
      </c>
      <c r="H22" s="7">
        <v>0</v>
      </c>
      <c r="I22" s="7">
        <f t="shared" si="0"/>
        <v>0.49623</v>
      </c>
    </row>
    <row r="23" spans="1:9" ht="45" x14ac:dyDescent="0.3">
      <c r="A23" s="7">
        <v>12</v>
      </c>
      <c r="B23" s="7" t="s">
        <v>28</v>
      </c>
      <c r="C23" s="7" t="s">
        <v>68</v>
      </c>
      <c r="D23" s="7">
        <v>2</v>
      </c>
      <c r="E23" s="7">
        <v>2000</v>
      </c>
      <c r="F23" s="7">
        <v>0</v>
      </c>
      <c r="G23" s="7">
        <f>(E23*0.944-1888)/1000</f>
        <v>0</v>
      </c>
      <c r="H23" s="7">
        <v>0</v>
      </c>
      <c r="I23" s="7">
        <f t="shared" si="0"/>
        <v>0</v>
      </c>
    </row>
    <row r="24" spans="1:9" ht="45" x14ac:dyDescent="0.3">
      <c r="A24" s="7">
        <v>13</v>
      </c>
      <c r="B24" s="7" t="s">
        <v>29</v>
      </c>
      <c r="C24" s="7" t="s">
        <v>68</v>
      </c>
      <c r="D24" s="7">
        <v>2</v>
      </c>
      <c r="E24" s="7">
        <v>2000</v>
      </c>
      <c r="F24" s="7">
        <v>0</v>
      </c>
      <c r="G24" s="7">
        <f>(E24*0.944-567-100)/1000</f>
        <v>1.2210000000000001</v>
      </c>
      <c r="H24" s="7">
        <v>0</v>
      </c>
      <c r="I24" s="7">
        <f>G24</f>
        <v>1.2210000000000001</v>
      </c>
    </row>
    <row r="25" spans="1:9" ht="45" x14ac:dyDescent="0.3">
      <c r="A25" s="7">
        <v>14</v>
      </c>
      <c r="B25" s="7" t="s">
        <v>30</v>
      </c>
      <c r="C25" s="7" t="s">
        <v>68</v>
      </c>
      <c r="D25" s="7">
        <v>1</v>
      </c>
      <c r="E25" s="7">
        <v>800</v>
      </c>
      <c r="F25" s="7">
        <v>0</v>
      </c>
      <c r="G25" s="7">
        <f>(E25*0.944)/1000</f>
        <v>0.75519999999999998</v>
      </c>
      <c r="H25" s="7">
        <v>0</v>
      </c>
      <c r="I25" s="7">
        <f>G25</f>
        <v>0.75519999999999998</v>
      </c>
    </row>
    <row r="26" spans="1:9" ht="45" x14ac:dyDescent="0.3">
      <c r="A26" s="7">
        <v>15</v>
      </c>
      <c r="B26" s="7" t="s">
        <v>31</v>
      </c>
      <c r="C26" s="7" t="s">
        <v>69</v>
      </c>
      <c r="D26" s="7">
        <v>2</v>
      </c>
      <c r="E26" s="7">
        <f>560+630</f>
        <v>1190</v>
      </c>
      <c r="F26" s="7">
        <v>0</v>
      </c>
      <c r="G26" s="7">
        <f>(E26*0.944-318.1-7-80)/1000</f>
        <v>0.7182599999999999</v>
      </c>
      <c r="H26" s="7">
        <v>0</v>
      </c>
      <c r="I26" s="7">
        <f>G26-0.3</f>
        <v>0.41825999999999991</v>
      </c>
    </row>
    <row r="27" spans="1:9" ht="45" x14ac:dyDescent="0.3">
      <c r="A27" s="7">
        <v>16</v>
      </c>
      <c r="B27" s="7" t="s">
        <v>32</v>
      </c>
      <c r="C27" s="7" t="s">
        <v>69</v>
      </c>
      <c r="D27" s="7">
        <v>2</v>
      </c>
      <c r="E27" s="7">
        <f>1800+1800</f>
        <v>3600</v>
      </c>
      <c r="F27" s="7">
        <v>0</v>
      </c>
      <c r="G27" s="7">
        <f>(E27*0.944-40)/1000</f>
        <v>3.3583999999999996</v>
      </c>
      <c r="H27" s="7">
        <v>0</v>
      </c>
      <c r="I27" s="7">
        <f t="shared" si="0"/>
        <v>3.3583999999999996</v>
      </c>
    </row>
    <row r="28" spans="1:9" ht="60" x14ac:dyDescent="0.3">
      <c r="A28" s="7">
        <v>17</v>
      </c>
      <c r="B28" s="7" t="s">
        <v>33</v>
      </c>
      <c r="C28" s="7" t="s">
        <v>70</v>
      </c>
      <c r="D28" s="7">
        <v>2</v>
      </c>
      <c r="E28" s="7">
        <v>2000</v>
      </c>
      <c r="F28" s="7">
        <v>0</v>
      </c>
      <c r="G28" s="7">
        <f>(E28/0.944-792.56)/1000</f>
        <v>1.3260840677966104</v>
      </c>
      <c r="H28" s="7">
        <v>0</v>
      </c>
      <c r="I28" s="7">
        <f t="shared" si="0"/>
        <v>1.3260840677966104</v>
      </c>
    </row>
    <row r="29" spans="1:9" ht="45" x14ac:dyDescent="0.3">
      <c r="A29" s="7">
        <v>18</v>
      </c>
      <c r="B29" s="7" t="s">
        <v>34</v>
      </c>
      <c r="C29" s="7" t="s">
        <v>71</v>
      </c>
      <c r="D29" s="7">
        <v>2</v>
      </c>
      <c r="E29" s="7">
        <f>560+560</f>
        <v>1120</v>
      </c>
      <c r="F29" s="7">
        <v>0</v>
      </c>
      <c r="G29" s="7">
        <f>(E29*0.944-512.46)/1000</f>
        <v>0.54481999999999997</v>
      </c>
      <c r="H29" s="7">
        <v>0</v>
      </c>
      <c r="I29" s="7">
        <f t="shared" si="0"/>
        <v>0.54481999999999997</v>
      </c>
    </row>
    <row r="30" spans="1:9" ht="45" x14ac:dyDescent="0.3">
      <c r="A30" s="7">
        <v>19</v>
      </c>
      <c r="B30" s="7" t="s">
        <v>35</v>
      </c>
      <c r="C30" s="7" t="s">
        <v>72</v>
      </c>
      <c r="D30" s="7">
        <v>2</v>
      </c>
      <c r="E30" s="7">
        <v>1500</v>
      </c>
      <c r="F30" s="7">
        <v>0</v>
      </c>
      <c r="G30" s="7">
        <f>(E30*0.944-409.15)/1000</f>
        <v>1.00685</v>
      </c>
      <c r="H30" s="7">
        <v>0</v>
      </c>
      <c r="I30" s="7">
        <f>G30-160.54/1000</f>
        <v>0.84631000000000001</v>
      </c>
    </row>
    <row r="31" spans="1:9" ht="45" x14ac:dyDescent="0.3">
      <c r="A31" s="7">
        <v>20</v>
      </c>
      <c r="B31" s="7" t="s">
        <v>36</v>
      </c>
      <c r="C31" s="7" t="s">
        <v>72</v>
      </c>
      <c r="D31" s="7">
        <v>2</v>
      </c>
      <c r="E31" s="7">
        <v>3600</v>
      </c>
      <c r="F31" s="7">
        <v>0</v>
      </c>
      <c r="G31" s="8">
        <f>(E31*0.944-108)/1000</f>
        <v>3.2903999999999995</v>
      </c>
      <c r="H31" s="7">
        <v>0</v>
      </c>
      <c r="I31" s="7">
        <f t="shared" si="0"/>
        <v>3.2903999999999995</v>
      </c>
    </row>
    <row r="32" spans="1:9" ht="45" x14ac:dyDescent="0.3">
      <c r="A32" s="7">
        <v>21</v>
      </c>
      <c r="B32" s="7" t="s">
        <v>37</v>
      </c>
      <c r="C32" s="7" t="s">
        <v>73</v>
      </c>
      <c r="D32" s="7">
        <v>1</v>
      </c>
      <c r="E32" s="7">
        <v>1000</v>
      </c>
      <c r="F32" s="7">
        <v>0</v>
      </c>
      <c r="G32" s="7">
        <f>(E32*0.944-252.04-125-150)/1000</f>
        <v>0.41696000000000005</v>
      </c>
      <c r="H32" s="7">
        <v>0</v>
      </c>
      <c r="I32" s="7">
        <f>G32</f>
        <v>0.41696000000000005</v>
      </c>
    </row>
    <row r="33" spans="1:9" ht="45" x14ac:dyDescent="0.3">
      <c r="A33" s="7">
        <v>22</v>
      </c>
      <c r="B33" s="7" t="s">
        <v>38</v>
      </c>
      <c r="C33" s="7" t="s">
        <v>73</v>
      </c>
      <c r="D33" s="7">
        <v>2</v>
      </c>
      <c r="E33" s="7">
        <v>4000</v>
      </c>
      <c r="F33" s="7">
        <v>0</v>
      </c>
      <c r="G33" s="8">
        <f>(E33*0.944-81)/1000</f>
        <v>3.6949999999999998</v>
      </c>
      <c r="H33" s="7">
        <v>0</v>
      </c>
      <c r="I33" s="7">
        <f t="shared" si="0"/>
        <v>3.6949999999999998</v>
      </c>
    </row>
    <row r="34" spans="1:9" ht="45" x14ac:dyDescent="0.3">
      <c r="A34" s="7">
        <v>23</v>
      </c>
      <c r="B34" s="7" t="s">
        <v>39</v>
      </c>
      <c r="C34" s="7" t="s">
        <v>74</v>
      </c>
      <c r="D34" s="7">
        <v>3</v>
      </c>
      <c r="E34" s="7">
        <v>2560</v>
      </c>
      <c r="F34" s="7">
        <v>0</v>
      </c>
      <c r="G34" s="7">
        <f>(E34*0.944-777.96)/1000</f>
        <v>1.6386799999999999</v>
      </c>
      <c r="H34" s="7">
        <v>0</v>
      </c>
      <c r="I34" s="7">
        <f t="shared" si="0"/>
        <v>1.6386799999999999</v>
      </c>
    </row>
    <row r="35" spans="1:9" ht="45" x14ac:dyDescent="0.3">
      <c r="A35" s="7">
        <v>24</v>
      </c>
      <c r="B35" s="7" t="s">
        <v>40</v>
      </c>
      <c r="C35" s="7" t="s">
        <v>75</v>
      </c>
      <c r="D35" s="7">
        <v>2</v>
      </c>
      <c r="E35" s="7">
        <v>2000</v>
      </c>
      <c r="F35" s="7">
        <v>0</v>
      </c>
      <c r="G35" s="7">
        <f>(E35*0.944-582.26-30-70)/1000</f>
        <v>1.20574</v>
      </c>
      <c r="H35" s="7">
        <v>0</v>
      </c>
      <c r="I35" s="7">
        <f>G35</f>
        <v>1.20574</v>
      </c>
    </row>
    <row r="36" spans="1:9" ht="45" x14ac:dyDescent="0.3">
      <c r="A36" s="7">
        <v>25</v>
      </c>
      <c r="B36" s="7" t="s">
        <v>41</v>
      </c>
      <c r="C36" s="7" t="s">
        <v>76</v>
      </c>
      <c r="D36" s="7">
        <v>2</v>
      </c>
      <c r="E36" s="7">
        <v>800</v>
      </c>
      <c r="F36" s="7">
        <v>0</v>
      </c>
      <c r="G36" s="7">
        <f>(E36*0.944-353.58)/1000</f>
        <v>0.40161999999999992</v>
      </c>
      <c r="H36" s="7">
        <v>0</v>
      </c>
      <c r="I36" s="7">
        <f t="shared" si="0"/>
        <v>0.40161999999999992</v>
      </c>
    </row>
    <row r="37" spans="1:9" ht="45" x14ac:dyDescent="0.3">
      <c r="A37" s="7">
        <v>26</v>
      </c>
      <c r="B37" s="7" t="s">
        <v>99</v>
      </c>
      <c r="C37" s="7" t="s">
        <v>77</v>
      </c>
      <c r="D37" s="7">
        <v>1</v>
      </c>
      <c r="E37" s="7">
        <v>1250</v>
      </c>
      <c r="F37" s="7">
        <v>0</v>
      </c>
      <c r="G37" s="7">
        <v>0</v>
      </c>
      <c r="H37" s="7">
        <v>0</v>
      </c>
      <c r="I37" s="7">
        <f>G37</f>
        <v>0</v>
      </c>
    </row>
    <row r="38" spans="1:9" ht="45" x14ac:dyDescent="0.3">
      <c r="A38" s="7">
        <v>27</v>
      </c>
      <c r="B38" s="7" t="s">
        <v>42</v>
      </c>
      <c r="C38" s="7" t="s">
        <v>78</v>
      </c>
      <c r="D38" s="7">
        <v>2</v>
      </c>
      <c r="E38" s="7">
        <v>2000</v>
      </c>
      <c r="F38" s="7">
        <v>0</v>
      </c>
      <c r="G38" s="7">
        <f>(E38*0.944-424.8)/1000</f>
        <v>1.4632000000000001</v>
      </c>
      <c r="H38" s="7">
        <v>0</v>
      </c>
      <c r="I38" s="7">
        <f t="shared" si="0"/>
        <v>1.4632000000000001</v>
      </c>
    </row>
    <row r="39" spans="1:9" ht="45" x14ac:dyDescent="0.3">
      <c r="A39" s="7">
        <v>28</v>
      </c>
      <c r="B39" s="7" t="s">
        <v>43</v>
      </c>
      <c r="C39" s="7" t="s">
        <v>79</v>
      </c>
      <c r="D39" s="7">
        <v>2</v>
      </c>
      <c r="E39" s="7">
        <v>2000</v>
      </c>
      <c r="F39" s="7">
        <v>0</v>
      </c>
      <c r="G39" s="7">
        <f>(E39*0.944-382-220)/1000</f>
        <v>1.286</v>
      </c>
      <c r="H39" s="7">
        <v>0</v>
      </c>
      <c r="I39" s="7">
        <f>G39</f>
        <v>1.286</v>
      </c>
    </row>
    <row r="40" spans="1:9" ht="45" x14ac:dyDescent="0.3">
      <c r="A40" s="7">
        <v>29</v>
      </c>
      <c r="B40" s="7" t="s">
        <v>44</v>
      </c>
      <c r="C40" s="7" t="s">
        <v>80</v>
      </c>
      <c r="D40" s="7">
        <v>2</v>
      </c>
      <c r="E40" s="7">
        <v>800</v>
      </c>
      <c r="F40" s="7">
        <v>0</v>
      </c>
      <c r="G40" s="7">
        <f>(E40*0.944-405.88)/1000</f>
        <v>0.34931999999999996</v>
      </c>
      <c r="H40" s="7">
        <v>0</v>
      </c>
      <c r="I40" s="7">
        <f t="shared" si="0"/>
        <v>0.34931999999999996</v>
      </c>
    </row>
    <row r="41" spans="1:9" ht="45" x14ac:dyDescent="0.3">
      <c r="A41" s="7">
        <v>30</v>
      </c>
      <c r="B41" s="7" t="s">
        <v>45</v>
      </c>
      <c r="C41" s="7" t="s">
        <v>81</v>
      </c>
      <c r="D41" s="7">
        <v>1</v>
      </c>
      <c r="E41" s="7">
        <v>1000</v>
      </c>
      <c r="F41" s="7">
        <v>0</v>
      </c>
      <c r="G41" s="8">
        <f>(E41*0.944)/1000</f>
        <v>0.94399999999999995</v>
      </c>
      <c r="H41" s="7">
        <v>0</v>
      </c>
      <c r="I41" s="7">
        <f t="shared" si="0"/>
        <v>0.94399999999999995</v>
      </c>
    </row>
    <row r="42" spans="1:9" ht="45" x14ac:dyDescent="0.3">
      <c r="A42" s="7">
        <v>31</v>
      </c>
      <c r="B42" s="7" t="s">
        <v>46</v>
      </c>
      <c r="C42" s="7" t="s">
        <v>82</v>
      </c>
      <c r="D42" s="7">
        <v>2</v>
      </c>
      <c r="E42" s="7">
        <v>800</v>
      </c>
      <c r="F42" s="7">
        <v>0</v>
      </c>
      <c r="G42" s="7">
        <f>(E42*0.944-141.6)/1000</f>
        <v>0.61359999999999992</v>
      </c>
      <c r="H42" s="7">
        <v>0</v>
      </c>
      <c r="I42" s="7">
        <f t="shared" si="0"/>
        <v>0.61359999999999992</v>
      </c>
    </row>
    <row r="43" spans="1:9" ht="45" x14ac:dyDescent="0.3">
      <c r="A43" s="7">
        <v>32</v>
      </c>
      <c r="B43" s="7" t="s">
        <v>47</v>
      </c>
      <c r="C43" s="7" t="s">
        <v>83</v>
      </c>
      <c r="D43" s="7">
        <v>1</v>
      </c>
      <c r="E43" s="7">
        <v>400</v>
      </c>
      <c r="F43" s="7">
        <v>0</v>
      </c>
      <c r="G43" s="7">
        <f>(E43*0.944-283.2)/1000</f>
        <v>9.4399999999999984E-2</v>
      </c>
      <c r="H43" s="7">
        <v>0</v>
      </c>
      <c r="I43" s="7">
        <f t="shared" si="0"/>
        <v>9.4399999999999984E-2</v>
      </c>
    </row>
    <row r="44" spans="1:9" ht="45" x14ac:dyDescent="0.3">
      <c r="A44" s="7">
        <v>33</v>
      </c>
      <c r="B44" s="7" t="s">
        <v>48</v>
      </c>
      <c r="C44" s="7" t="s">
        <v>84</v>
      </c>
      <c r="D44" s="7">
        <v>2</v>
      </c>
      <c r="E44" s="7">
        <v>2000</v>
      </c>
      <c r="F44" s="7">
        <v>0</v>
      </c>
      <c r="G44" s="7">
        <f>(E44*0.944-515.77)/1000</f>
        <v>1.3722300000000001</v>
      </c>
      <c r="H44" s="7">
        <v>0</v>
      </c>
      <c r="I44" s="7">
        <f t="shared" si="0"/>
        <v>1.3722300000000001</v>
      </c>
    </row>
    <row r="45" spans="1:9" ht="45" x14ac:dyDescent="0.3">
      <c r="A45" s="7">
        <v>34</v>
      </c>
      <c r="B45" s="7" t="s">
        <v>49</v>
      </c>
      <c r="C45" s="7" t="s">
        <v>85</v>
      </c>
      <c r="D45" s="7">
        <v>1</v>
      </c>
      <c r="E45" s="7">
        <v>1000</v>
      </c>
      <c r="F45" s="7">
        <v>0</v>
      </c>
      <c r="G45" s="7">
        <f>(E45*0.944-283.2)/1000</f>
        <v>0.66079999999999994</v>
      </c>
      <c r="H45" s="7">
        <v>0</v>
      </c>
      <c r="I45" s="7">
        <f t="shared" si="0"/>
        <v>0.66079999999999994</v>
      </c>
    </row>
    <row r="46" spans="1:9" ht="45" x14ac:dyDescent="0.3">
      <c r="A46" s="7">
        <v>35</v>
      </c>
      <c r="B46" s="7" t="s">
        <v>50</v>
      </c>
      <c r="C46" s="7" t="s">
        <v>85</v>
      </c>
      <c r="D46" s="7">
        <v>1</v>
      </c>
      <c r="E46" s="7">
        <v>1000</v>
      </c>
      <c r="F46" s="7">
        <v>0</v>
      </c>
      <c r="G46" s="7">
        <f>(E46*0.944-283.2)/1000</f>
        <v>0.66079999999999994</v>
      </c>
      <c r="H46" s="7">
        <v>0</v>
      </c>
      <c r="I46" s="7">
        <f t="shared" si="0"/>
        <v>0.66079999999999994</v>
      </c>
    </row>
    <row r="47" spans="1:9" ht="45" x14ac:dyDescent="0.3">
      <c r="A47" s="7">
        <v>36</v>
      </c>
      <c r="B47" s="7" t="s">
        <v>51</v>
      </c>
      <c r="C47" s="7" t="s">
        <v>86</v>
      </c>
      <c r="D47" s="7">
        <v>2</v>
      </c>
      <c r="E47" s="7">
        <v>2000</v>
      </c>
      <c r="F47" s="7">
        <v>0</v>
      </c>
      <c r="G47" s="7">
        <f>(E47*0.944-254.88-200)/1000</f>
        <v>1.4331199999999999</v>
      </c>
      <c r="H47" s="7">
        <v>0</v>
      </c>
      <c r="I47" s="7">
        <f>G47-0.1</f>
        <v>1.3331199999999999</v>
      </c>
    </row>
    <row r="48" spans="1:9" ht="60" x14ac:dyDescent="0.3">
      <c r="A48" s="7">
        <v>37</v>
      </c>
      <c r="B48" s="7" t="s">
        <v>52</v>
      </c>
      <c r="C48" s="7" t="s">
        <v>87</v>
      </c>
      <c r="D48" s="7">
        <v>2</v>
      </c>
      <c r="E48" s="7">
        <v>2000</v>
      </c>
      <c r="F48" s="7">
        <v>0</v>
      </c>
      <c r="G48" s="7">
        <f>(E48*0.944-967.44)/1000</f>
        <v>0.92055999999999993</v>
      </c>
      <c r="H48" s="7">
        <v>0</v>
      </c>
      <c r="I48" s="7">
        <f t="shared" si="0"/>
        <v>0.92055999999999993</v>
      </c>
    </row>
    <row r="49" spans="1:9" ht="45" x14ac:dyDescent="0.3">
      <c r="A49" s="7">
        <v>38</v>
      </c>
      <c r="B49" s="7" t="s">
        <v>53</v>
      </c>
      <c r="C49" s="7" t="s">
        <v>88</v>
      </c>
      <c r="D49" s="7">
        <v>1</v>
      </c>
      <c r="E49" s="7">
        <v>180</v>
      </c>
      <c r="F49" s="7">
        <v>0</v>
      </c>
      <c r="G49" s="7">
        <f>(E49*0.944-0)/1000</f>
        <v>0.16991999999999999</v>
      </c>
      <c r="H49" s="7">
        <v>0</v>
      </c>
      <c r="I49" s="7">
        <f t="shared" si="0"/>
        <v>0.16991999999999999</v>
      </c>
    </row>
    <row r="50" spans="1:9" ht="45" x14ac:dyDescent="0.3">
      <c r="A50" s="7">
        <v>39</v>
      </c>
      <c r="B50" s="7" t="s">
        <v>54</v>
      </c>
      <c r="C50" s="7" t="s">
        <v>89</v>
      </c>
      <c r="D50" s="7">
        <v>2</v>
      </c>
      <c r="E50" s="7">
        <f>630+630</f>
        <v>1260</v>
      </c>
      <c r="F50" s="7">
        <v>0</v>
      </c>
      <c r="G50" s="7">
        <f>(E50*0.944-327.2)/1000</f>
        <v>0.86223999999999978</v>
      </c>
      <c r="H50" s="8">
        <v>0</v>
      </c>
      <c r="I50" s="7">
        <f t="shared" si="0"/>
        <v>0.86223999999999978</v>
      </c>
    </row>
    <row r="51" spans="1:9" ht="45" x14ac:dyDescent="0.3">
      <c r="A51" s="7">
        <v>40</v>
      </c>
      <c r="B51" s="7" t="s">
        <v>55</v>
      </c>
      <c r="C51" s="7" t="s">
        <v>90</v>
      </c>
      <c r="D51" s="7">
        <v>2</v>
      </c>
      <c r="E51" s="7">
        <f>560+320</f>
        <v>880</v>
      </c>
      <c r="F51" s="7">
        <v>0</v>
      </c>
      <c r="G51" s="7">
        <f>(E51*0.944-179.36)/1000</f>
        <v>0.65135999999999994</v>
      </c>
      <c r="H51" s="7">
        <v>0</v>
      </c>
      <c r="I51" s="7">
        <f t="shared" si="0"/>
        <v>0.65135999999999994</v>
      </c>
    </row>
    <row r="52" spans="1:9" ht="45" x14ac:dyDescent="0.3">
      <c r="A52" s="7">
        <v>41</v>
      </c>
      <c r="B52" s="7" t="s">
        <v>56</v>
      </c>
      <c r="C52" s="7" t="s">
        <v>91</v>
      </c>
      <c r="D52" s="7">
        <v>2</v>
      </c>
      <c r="E52" s="7">
        <f>630+630</f>
        <v>1260</v>
      </c>
      <c r="F52" s="7">
        <v>0</v>
      </c>
      <c r="G52" s="7">
        <f>(E52*0.944-595)/1000</f>
        <v>0.59443999999999986</v>
      </c>
      <c r="H52" s="7">
        <v>0</v>
      </c>
      <c r="I52" s="7">
        <f t="shared" si="0"/>
        <v>0.59443999999999986</v>
      </c>
    </row>
    <row r="53" spans="1:9" ht="45" x14ac:dyDescent="0.3">
      <c r="A53" s="7">
        <v>42</v>
      </c>
      <c r="B53" s="7" t="s">
        <v>57</v>
      </c>
      <c r="C53" s="7" t="s">
        <v>92</v>
      </c>
      <c r="D53" s="7">
        <v>2</v>
      </c>
      <c r="E53" s="7">
        <f>630+630</f>
        <v>1260</v>
      </c>
      <c r="F53" s="7">
        <v>0</v>
      </c>
      <c r="G53" s="7">
        <f>(E53*0.944-615.8)/1000</f>
        <v>0.57363999999999993</v>
      </c>
      <c r="H53" s="7">
        <v>0</v>
      </c>
      <c r="I53" s="7">
        <f t="shared" si="0"/>
        <v>0.57363999999999993</v>
      </c>
    </row>
    <row r="54" spans="1:9" ht="60" x14ac:dyDescent="0.3">
      <c r="A54" s="7">
        <v>43</v>
      </c>
      <c r="B54" s="7" t="s">
        <v>104</v>
      </c>
      <c r="C54" s="7" t="s">
        <v>93</v>
      </c>
      <c r="D54" s="7">
        <v>1</v>
      </c>
      <c r="E54" s="7">
        <v>1600</v>
      </c>
      <c r="F54" s="7">
        <v>0</v>
      </c>
      <c r="G54" s="7">
        <v>0</v>
      </c>
      <c r="H54" s="7">
        <v>0</v>
      </c>
      <c r="I54" s="7">
        <f t="shared" si="0"/>
        <v>0</v>
      </c>
    </row>
    <row r="55" spans="1:9" ht="45" x14ac:dyDescent="0.3">
      <c r="A55" s="7">
        <v>44</v>
      </c>
      <c r="B55" s="7" t="s">
        <v>58</v>
      </c>
      <c r="C55" s="7" t="s">
        <v>94</v>
      </c>
      <c r="D55" s="7">
        <v>2</v>
      </c>
      <c r="E55" s="7">
        <v>2000</v>
      </c>
      <c r="F55" s="7">
        <v>0</v>
      </c>
      <c r="G55" s="7">
        <f>(E55*0.944-236)/1000</f>
        <v>1.6519999999999999</v>
      </c>
      <c r="H55" s="7">
        <v>0</v>
      </c>
      <c r="I55" s="7">
        <f t="shared" si="0"/>
        <v>1.6519999999999999</v>
      </c>
    </row>
    <row r="56" spans="1:9" ht="45" x14ac:dyDescent="0.3">
      <c r="A56" s="7">
        <v>45</v>
      </c>
      <c r="B56" s="7" t="s">
        <v>59</v>
      </c>
      <c r="C56" s="7" t="s">
        <v>95</v>
      </c>
      <c r="D56" s="7">
        <v>1</v>
      </c>
      <c r="E56" s="7">
        <v>1600</v>
      </c>
      <c r="F56" s="7">
        <v>0</v>
      </c>
      <c r="G56" s="7">
        <f>(E56*0.944-1500)/1000</f>
        <v>1.0399999999999864E-2</v>
      </c>
      <c r="H56" s="7">
        <v>0</v>
      </c>
      <c r="I56" s="7">
        <f t="shared" si="0"/>
        <v>1.0399999999999864E-2</v>
      </c>
    </row>
    <row r="57" spans="1:9" ht="45" x14ac:dyDescent="0.3">
      <c r="A57" s="7">
        <v>46</v>
      </c>
      <c r="B57" s="7" t="s">
        <v>60</v>
      </c>
      <c r="C57" s="7" t="s">
        <v>95</v>
      </c>
      <c r="D57" s="7">
        <v>1</v>
      </c>
      <c r="E57" s="7">
        <v>1600</v>
      </c>
      <c r="F57" s="7">
        <v>0</v>
      </c>
      <c r="G57" s="7">
        <f>(E57*0.944-453.1)/1000</f>
        <v>1.0572999999999997</v>
      </c>
      <c r="H57" s="7">
        <v>0</v>
      </c>
      <c r="I57" s="7">
        <f t="shared" si="0"/>
        <v>1.0572999999999997</v>
      </c>
    </row>
    <row r="58" spans="1:9" ht="45" x14ac:dyDescent="0.3">
      <c r="A58" s="7">
        <v>47</v>
      </c>
      <c r="B58" s="7" t="s">
        <v>61</v>
      </c>
      <c r="C58" s="7" t="s">
        <v>95</v>
      </c>
      <c r="D58" s="7">
        <v>2</v>
      </c>
      <c r="E58" s="7">
        <v>3200</v>
      </c>
      <c r="F58" s="7">
        <v>0</v>
      </c>
      <c r="G58" s="7">
        <v>1.9172399999999998</v>
      </c>
      <c r="H58" s="7">
        <v>0</v>
      </c>
      <c r="I58" s="7">
        <v>1.9172399999999998</v>
      </c>
    </row>
    <row r="59" spans="1:9" ht="45" x14ac:dyDescent="0.3">
      <c r="A59" s="7">
        <v>48</v>
      </c>
      <c r="B59" s="7" t="s">
        <v>100</v>
      </c>
      <c r="C59" s="7" t="s">
        <v>103</v>
      </c>
      <c r="D59" s="7">
        <v>1</v>
      </c>
      <c r="E59" s="7">
        <v>1600</v>
      </c>
      <c r="F59" s="7">
        <v>0</v>
      </c>
      <c r="G59" s="7">
        <f>(E59*0.944-1500)/1000</f>
        <v>1.0399999999999864E-2</v>
      </c>
      <c r="H59" s="7">
        <v>0</v>
      </c>
      <c r="I59" s="7">
        <f>G59</f>
        <v>1.0399999999999864E-2</v>
      </c>
    </row>
    <row r="60" spans="1:9" ht="45" x14ac:dyDescent="0.3">
      <c r="A60" s="7">
        <v>49</v>
      </c>
      <c r="B60" s="7" t="s">
        <v>101</v>
      </c>
      <c r="C60" s="7" t="s">
        <v>102</v>
      </c>
      <c r="D60" s="7">
        <v>1</v>
      </c>
      <c r="E60" s="7">
        <v>1250</v>
      </c>
      <c r="F60" s="7">
        <v>0</v>
      </c>
      <c r="G60" s="7">
        <v>0.18</v>
      </c>
      <c r="H60" s="7">
        <v>0</v>
      </c>
      <c r="I60" s="7">
        <v>0.18</v>
      </c>
    </row>
    <row r="61" spans="1:9" ht="45" x14ac:dyDescent="0.3">
      <c r="A61" s="7">
        <v>49</v>
      </c>
      <c r="B61" s="7" t="s">
        <v>105</v>
      </c>
      <c r="C61" s="7" t="s">
        <v>106</v>
      </c>
      <c r="D61" s="7">
        <v>1</v>
      </c>
      <c r="E61" s="7">
        <v>630</v>
      </c>
      <c r="F61" s="7">
        <v>0</v>
      </c>
      <c r="G61" s="7">
        <f>(E61*0.944-500)/1000</f>
        <v>9.4719999999999915E-2</v>
      </c>
      <c r="H61" s="7">
        <v>0</v>
      </c>
      <c r="I61" s="7">
        <f>G61</f>
        <v>9.4719999999999915E-2</v>
      </c>
    </row>
  </sheetData>
  <mergeCells count="16">
    <mergeCell ref="F7:G7"/>
    <mergeCell ref="H7:I7"/>
    <mergeCell ref="A3:I3"/>
    <mergeCell ref="F5:G5"/>
    <mergeCell ref="H5:I5"/>
    <mergeCell ref="F6:G6"/>
    <mergeCell ref="H6:I6"/>
    <mergeCell ref="A10:A12"/>
    <mergeCell ref="B10:E10"/>
    <mergeCell ref="F10:I10"/>
    <mergeCell ref="B11:B12"/>
    <mergeCell ref="C11:C12"/>
    <mergeCell ref="D11:D12"/>
    <mergeCell ref="E11:E12"/>
    <mergeCell ref="F11:G11"/>
    <mergeCell ref="H11:I11"/>
  </mergeCells>
  <printOptions horizontalCentered="1"/>
  <pageMargins left="0" right="0" top="0.74803149606299213" bottom="0" header="0.31496062992125984" footer="0.31496062992125984"/>
  <pageSetup paperSize="9" scale="92" orientation="landscape" r:id="rId1"/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</vt:lpstr>
      <vt:lpstr>'1 квартал'!Область_печати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Казанцева Ирина Анатольевна</dc:creator>
  <cp:lastModifiedBy>Дмитрий Оставков</cp:lastModifiedBy>
  <cp:lastPrinted>2020-04-06T14:10:36Z</cp:lastPrinted>
  <dcterms:created xsi:type="dcterms:W3CDTF">2018-02-26T07:09:36Z</dcterms:created>
  <dcterms:modified xsi:type="dcterms:W3CDTF">2023-06-08T11:22:30Z</dcterms:modified>
</cp:coreProperties>
</file>