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4 ТЕХНОЛОГИЧЕСКОЕ ПРИСОЕДИНЕНИЕ\ОПР\Отчеты по ТП\Раскрытие информации резервируемая мощность\2023\"/>
    </mc:Choice>
  </mc:AlternateContent>
  <xr:revisionPtr revIDLastSave="0" documentId="13_ncr:1_{77DFDBEF-DEB6-498D-9900-44BCB96BA7AE}" xr6:coauthVersionLast="47" xr6:coauthVersionMax="47" xr10:uidLastSave="{00000000-0000-0000-0000-000000000000}"/>
  <bookViews>
    <workbookView xWindow="-15" yWindow="15" windowWidth="14235" windowHeight="15540" xr2:uid="{00000000-000D-0000-FFFF-FFFF00000000}"/>
  </bookViews>
  <sheets>
    <sheet name="потребители свыше 670кВт по физ" sheetId="1" r:id="rId1"/>
  </sheets>
  <calcPr calcId="181029"/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U17" i="1" l="1"/>
  <c r="N20" i="1" l="1"/>
  <c r="AP4" i="1"/>
  <c r="AI20" i="1" l="1"/>
  <c r="AK20" i="1" s="1"/>
  <c r="BC21" i="1" s="1"/>
  <c r="BK52" i="1" s="1"/>
  <c r="BO52" i="1" s="1"/>
  <c r="AD20" i="1"/>
  <c r="AY21" i="1" s="1"/>
  <c r="BK36" i="1" s="1"/>
  <c r="BO36" i="1" s="1"/>
  <c r="U20" i="1"/>
  <c r="W20" i="1" s="1"/>
  <c r="AU21" i="1" s="1"/>
  <c r="BK23" i="1" s="1"/>
  <c r="P20" i="1"/>
  <c r="AI19" i="1"/>
  <c r="AK19" i="1" s="1"/>
  <c r="AD19" i="1"/>
  <c r="U19" i="1"/>
  <c r="W19" i="1" s="1"/>
  <c r="N19" i="1"/>
  <c r="P19" i="1" s="1"/>
  <c r="J19" i="1" s="1"/>
  <c r="AI18" i="1"/>
  <c r="AK18" i="1" s="1"/>
  <c r="AD18" i="1"/>
  <c r="U18" i="1"/>
  <c r="W18" i="1" s="1"/>
  <c r="N18" i="1"/>
  <c r="P18" i="1" s="1"/>
  <c r="AI17" i="1"/>
  <c r="AK17" i="1" s="1"/>
  <c r="AD17" i="1"/>
  <c r="W17" i="1"/>
  <c r="N17" i="1"/>
  <c r="P17" i="1" s="1"/>
  <c r="J17" i="1" s="1"/>
  <c r="AI16" i="1"/>
  <c r="AJ16" i="1" s="1"/>
  <c r="BB13" i="1" s="1"/>
  <c r="AC16" i="1"/>
  <c r="AX13" i="1" s="1"/>
  <c r="BI34" i="1" s="1"/>
  <c r="V16" i="1"/>
  <c r="AT13" i="1" s="1"/>
  <c r="BI21" i="1" s="1"/>
  <c r="N16" i="1"/>
  <c r="O16" i="1" s="1"/>
  <c r="J16" i="1" s="1"/>
  <c r="AI15" i="1"/>
  <c r="AK15" i="1" s="1"/>
  <c r="AD15" i="1"/>
  <c r="W15" i="1"/>
  <c r="N15" i="1"/>
  <c r="P15" i="1" s="1"/>
  <c r="J15" i="1" s="1"/>
  <c r="AI14" i="1"/>
  <c r="AK14" i="1" s="1"/>
  <c r="AD14" i="1"/>
  <c r="W14" i="1"/>
  <c r="N14" i="1"/>
  <c r="P14" i="1" s="1"/>
  <c r="J14" i="1" s="1"/>
  <c r="AI13" i="1"/>
  <c r="AK13" i="1" s="1"/>
  <c r="AD13" i="1"/>
  <c r="W13" i="1"/>
  <c r="N13" i="1"/>
  <c r="P13" i="1" s="1"/>
  <c r="J13" i="1" s="1"/>
  <c r="AI12" i="1"/>
  <c r="AK12" i="1" s="1"/>
  <c r="AD12" i="1"/>
  <c r="N12" i="1"/>
  <c r="P12" i="1" s="1"/>
  <c r="J12" i="1" s="1"/>
  <c r="BC20" i="1"/>
  <c r="AY20" i="1"/>
  <c r="AU20" i="1"/>
  <c r="AQ20" i="1"/>
  <c r="AI11" i="1"/>
  <c r="AK11" i="1" s="1"/>
  <c r="AD11" i="1"/>
  <c r="W11" i="1"/>
  <c r="N11" i="1"/>
  <c r="P11" i="1" s="1"/>
  <c r="J11" i="1" s="1"/>
  <c r="AI10" i="1"/>
  <c r="AK10" i="1" s="1"/>
  <c r="AD10" i="1"/>
  <c r="W10" i="1"/>
  <c r="N10" i="1"/>
  <c r="P10" i="1" s="1"/>
  <c r="J10" i="1" s="1"/>
  <c r="BD17" i="1"/>
  <c r="AZ17" i="1"/>
  <c r="AV17" i="1"/>
  <c r="AR17" i="1"/>
  <c r="BD16" i="1"/>
  <c r="BC16" i="1"/>
  <c r="AZ16" i="1"/>
  <c r="AY16" i="1"/>
  <c r="AV16" i="1"/>
  <c r="AU16" i="1"/>
  <c r="AR16" i="1"/>
  <c r="AQ16" i="1"/>
  <c r="AI9" i="1"/>
  <c r="AJ9" i="1" s="1"/>
  <c r="AC9" i="1"/>
  <c r="V9" i="1"/>
  <c r="N9" i="1"/>
  <c r="O9" i="1" s="1"/>
  <c r="J9" i="1" s="1"/>
  <c r="AI8" i="1"/>
  <c r="AC8" i="1"/>
  <c r="N8" i="1"/>
  <c r="BC12" i="1"/>
  <c r="BB12" i="1"/>
  <c r="AY12" i="1"/>
  <c r="AX12" i="1"/>
  <c r="AU12" i="1"/>
  <c r="AT12" i="1"/>
  <c r="AQ12" i="1"/>
  <c r="AP12" i="1"/>
  <c r="AI7" i="1"/>
  <c r="AK7" i="1" s="1"/>
  <c r="AD7" i="1"/>
  <c r="W7" i="1"/>
  <c r="N7" i="1"/>
  <c r="P7" i="1" s="1"/>
  <c r="J7" i="1" s="1"/>
  <c r="BD9" i="1"/>
  <c r="AZ9" i="1"/>
  <c r="AV9" i="1"/>
  <c r="AR9" i="1"/>
  <c r="BD8" i="1"/>
  <c r="BC8" i="1"/>
  <c r="BB8" i="1"/>
  <c r="AZ8" i="1"/>
  <c r="AY8" i="1"/>
  <c r="AX8" i="1"/>
  <c r="AV8" i="1"/>
  <c r="AU8" i="1"/>
  <c r="AT8" i="1"/>
  <c r="AR8" i="1"/>
  <c r="AQ8" i="1"/>
  <c r="AP8" i="1"/>
  <c r="AI6" i="1"/>
  <c r="AK6" i="1" s="1"/>
  <c r="AD6" i="1"/>
  <c r="W6" i="1"/>
  <c r="N6" i="1"/>
  <c r="P6" i="1" s="1"/>
  <c r="J6" i="1" s="1"/>
  <c r="AI5" i="1"/>
  <c r="AK5" i="1" s="1"/>
  <c r="AD5" i="1"/>
  <c r="W5" i="1"/>
  <c r="N5" i="1"/>
  <c r="BD5" i="1"/>
  <c r="BB5" i="1"/>
  <c r="AZ5" i="1"/>
  <c r="AX5" i="1"/>
  <c r="AV5" i="1"/>
  <c r="AT5" i="1"/>
  <c r="AR5" i="1"/>
  <c r="AP5" i="1"/>
  <c r="BD4" i="1"/>
  <c r="BC4" i="1"/>
  <c r="BB4" i="1"/>
  <c r="AZ4" i="1"/>
  <c r="AY4" i="1"/>
  <c r="AX4" i="1"/>
  <c r="AV4" i="1"/>
  <c r="AU4" i="1"/>
  <c r="AT4" i="1"/>
  <c r="AR4" i="1"/>
  <c r="AQ4" i="1"/>
  <c r="AI4" i="1"/>
  <c r="AK4" i="1" s="1"/>
  <c r="AD4" i="1"/>
  <c r="W4" i="1"/>
  <c r="N4" i="1"/>
  <c r="P4" i="1" s="1"/>
  <c r="J4" i="1" s="1"/>
  <c r="O8" i="1" l="1"/>
  <c r="AP9" i="1" s="1"/>
  <c r="BI7" i="1" s="1"/>
  <c r="AU5" i="1"/>
  <c r="BK19" i="1" s="1"/>
  <c r="BC17" i="1"/>
  <c r="BK51" i="1" s="1"/>
  <c r="BO51" i="1" s="1"/>
  <c r="P5" i="1"/>
  <c r="AQ5" i="1" s="1"/>
  <c r="BC13" i="1"/>
  <c r="BK50" i="1" s="1"/>
  <c r="AY17" i="1"/>
  <c r="BK35" i="1" s="1"/>
  <c r="BO35" i="1" s="1"/>
  <c r="AU17" i="1"/>
  <c r="AQ21" i="1"/>
  <c r="J20" i="1"/>
  <c r="AQ17" i="1"/>
  <c r="J18" i="1"/>
  <c r="AP13" i="1"/>
  <c r="BI8" i="1" s="1"/>
  <c r="W12" i="1"/>
  <c r="AU13" i="1" s="1"/>
  <c r="BK21" i="1" s="1"/>
  <c r="V8" i="1"/>
  <c r="AT9" i="1" s="1"/>
  <c r="BI20" i="1" s="1"/>
  <c r="BI24" i="1" s="1"/>
  <c r="AJ8" i="1"/>
  <c r="BB9" i="1" s="1"/>
  <c r="BI49" i="1" s="1"/>
  <c r="AY9" i="1"/>
  <c r="BK33" i="1" s="1"/>
  <c r="AY5" i="1"/>
  <c r="BK32" i="1" s="1"/>
  <c r="BC5" i="1"/>
  <c r="BC6" i="1" s="1"/>
  <c r="BL48" i="1" s="1"/>
  <c r="AQ9" i="1"/>
  <c r="BK7" i="1" s="1"/>
  <c r="AX9" i="1"/>
  <c r="AU9" i="1"/>
  <c r="BK20" i="1" s="1"/>
  <c r="BC9" i="1"/>
  <c r="AY13" i="1"/>
  <c r="AQ13" i="1"/>
  <c r="BK8" i="1" s="1"/>
  <c r="AU22" i="1"/>
  <c r="BO23" i="1"/>
  <c r="BC22" i="1"/>
  <c r="BL52" i="1" s="1"/>
  <c r="BP52" i="1" s="1"/>
  <c r="AT14" i="1"/>
  <c r="BJ21" i="1" s="1"/>
  <c r="AX14" i="1"/>
  <c r="BJ34" i="1" s="1"/>
  <c r="BI50" i="1"/>
  <c r="BB14" i="1"/>
  <c r="BJ50" i="1" s="1"/>
  <c r="AY22" i="1"/>
  <c r="BL36" i="1" s="1"/>
  <c r="BP36" i="1" s="1"/>
  <c r="J8" i="1" l="1"/>
  <c r="BC18" i="1"/>
  <c r="BL51" i="1" s="1"/>
  <c r="BP51" i="1" s="1"/>
  <c r="AP14" i="1"/>
  <c r="BJ8" i="1" s="1"/>
  <c r="AQ6" i="1"/>
  <c r="BL6" i="1" s="1"/>
  <c r="BK6" i="1"/>
  <c r="BO6" i="1" s="1"/>
  <c r="AY14" i="1"/>
  <c r="BL34" i="1" s="1"/>
  <c r="BP34" i="1" s="1"/>
  <c r="BK34" i="1"/>
  <c r="BO34" i="1" s="1"/>
  <c r="BI11" i="1"/>
  <c r="AQ22" i="1"/>
  <c r="BK10" i="1"/>
  <c r="BO10" i="1" s="1"/>
  <c r="J5" i="1"/>
  <c r="BL23" i="1"/>
  <c r="BP23" i="1" s="1"/>
  <c r="AX10" i="1"/>
  <c r="BJ33" i="1" s="1"/>
  <c r="BI33" i="1"/>
  <c r="AY18" i="1"/>
  <c r="BL35" i="1" s="1"/>
  <c r="BP35" i="1" s="1"/>
  <c r="BO32" i="1"/>
  <c r="BK9" i="1"/>
  <c r="BO9" i="1" s="1"/>
  <c r="BK22" i="1"/>
  <c r="BK24" i="1" s="1"/>
  <c r="BO24" i="1" s="1"/>
  <c r="BO50" i="1"/>
  <c r="BC14" i="1"/>
  <c r="BL50" i="1" s="1"/>
  <c r="BP50" i="1" s="1"/>
  <c r="BI53" i="1"/>
  <c r="BB10" i="1"/>
  <c r="BJ49" i="1" s="1"/>
  <c r="BJ53" i="1" s="1"/>
  <c r="AU18" i="1"/>
  <c r="AY6" i="1"/>
  <c r="BL32" i="1" s="1"/>
  <c r="BO21" i="1"/>
  <c r="AU14" i="1"/>
  <c r="AQ18" i="1"/>
  <c r="AT10" i="1"/>
  <c r="BJ20" i="1" s="1"/>
  <c r="BJ24" i="1" s="1"/>
  <c r="AY10" i="1"/>
  <c r="BL33" i="1" s="1"/>
  <c r="BK48" i="1"/>
  <c r="AQ14" i="1"/>
  <c r="AU6" i="1"/>
  <c r="AP10" i="1"/>
  <c r="BJ7" i="1" s="1"/>
  <c r="AQ10" i="1"/>
  <c r="BL7" i="1" s="1"/>
  <c r="BO7" i="1"/>
  <c r="BK49" i="1"/>
  <c r="BO49" i="1" s="1"/>
  <c r="BC10" i="1"/>
  <c r="BL49" i="1" s="1"/>
  <c r="BO20" i="1"/>
  <c r="AU10" i="1"/>
  <c r="BL20" i="1" s="1"/>
  <c r="BO8" i="1"/>
  <c r="BP48" i="1"/>
  <c r="BO19" i="1"/>
  <c r="BJ11" i="1" l="1"/>
  <c r="BK37" i="1"/>
  <c r="BO22" i="1"/>
  <c r="BL21" i="1"/>
  <c r="BP21" i="1" s="1"/>
  <c r="BL22" i="1"/>
  <c r="BP22" i="1" s="1"/>
  <c r="BL9" i="1"/>
  <c r="BP9" i="1" s="1"/>
  <c r="BO33" i="1"/>
  <c r="BI37" i="1"/>
  <c r="BL10" i="1"/>
  <c r="BP10" i="1" s="1"/>
  <c r="BK11" i="1"/>
  <c r="BO11" i="1" s="1"/>
  <c r="BL8" i="1"/>
  <c r="BL19" i="1"/>
  <c r="BP32" i="1"/>
  <c r="BL37" i="1"/>
  <c r="BJ37" i="1"/>
  <c r="BP33" i="1"/>
  <c r="BL53" i="1"/>
  <c r="BP53" i="1" s="1"/>
  <c r="BP49" i="1"/>
  <c r="BO48" i="1"/>
  <c r="BK53" i="1"/>
  <c r="BO53" i="1" s="1"/>
  <c r="BP20" i="1"/>
  <c r="BP6" i="1"/>
  <c r="BP7" i="1"/>
  <c r="BO37" i="1" l="1"/>
  <c r="BP37" i="1"/>
  <c r="BL24" i="1"/>
  <c r="BP24" i="1" s="1"/>
  <c r="BL11" i="1"/>
  <c r="BP11" i="1" s="1"/>
  <c r="BP8" i="1"/>
  <c r="BP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Антонова Дарья Дмитриевна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разрешеная максимальная мощность из актов</t>
        </r>
      </text>
    </comment>
    <comment ref="K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мощность по закрытию</t>
        </r>
      </text>
    </comment>
    <comment ref="N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максимум за три месяца</t>
        </r>
      </text>
    </comment>
    <comment ref="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резерв равен максимальная мощность по актам минус максимум за 3 месяца</t>
        </r>
      </text>
    </comment>
    <comment ref="AO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сумма разрешенной максимальной мощности  по уровням напряжений </t>
        </r>
      </text>
    </comment>
    <comment ref="AO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сумма полученного резерва по уровням нгапряжений</t>
        </r>
      </text>
    </comment>
    <comment ref="AO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Антонова Дарья Дмитриевна:</t>
        </r>
        <r>
          <rPr>
            <sz val="9"/>
            <color indexed="81"/>
            <rFont val="Tahoma"/>
            <family val="2"/>
            <charset val="204"/>
          </rPr>
          <t xml:space="preserve">
процент это отношение резерва к итогу</t>
        </r>
      </text>
    </comment>
  </commentList>
</comments>
</file>

<file path=xl/sharedStrings.xml><?xml version="1.0" encoding="utf-8"?>
<sst xmlns="http://schemas.openxmlformats.org/spreadsheetml/2006/main" count="315" uniqueCount="82">
  <si>
    <t>мощность по актам</t>
  </si>
  <si>
    <t>январь</t>
  </si>
  <si>
    <t>февраль</t>
  </si>
  <si>
    <t>март</t>
  </si>
  <si>
    <t>максимум</t>
  </si>
  <si>
    <t>резерв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</si>
  <si>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</si>
  <si>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</si>
  <si>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</si>
  <si>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</si>
  <si>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</si>
  <si>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</si>
  <si>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</si>
  <si>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</si>
  <si>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</si>
  <si>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квартал, кВт</t>
  </si>
  <si>
    <t>2 квартал</t>
  </si>
  <si>
    <t>3 квартал</t>
  </si>
  <si>
    <t>4 квартал</t>
  </si>
  <si>
    <t>1 квартал</t>
  </si>
  <si>
    <t>ВН</t>
  </si>
  <si>
    <t>СН2</t>
  </si>
  <si>
    <t>НН</t>
  </si>
  <si>
    <t>БТЭЦ-2</t>
  </si>
  <si>
    <t>ТП-6/1, ТП-6/2, ТП-6/3, ТП-6/4</t>
  </si>
  <si>
    <t>Алитер Акси</t>
  </si>
  <si>
    <t>по актам</t>
  </si>
  <si>
    <t>Итого</t>
  </si>
  <si>
    <t>Район</t>
  </si>
  <si>
    <t>Резерв</t>
  </si>
  <si>
    <t>МВт</t>
  </si>
  <si>
    <t>%</t>
  </si>
  <si>
    <t>Процент</t>
  </si>
  <si>
    <t>ГПП-4</t>
  </si>
  <si>
    <t>КМЗ Ижора-Металл</t>
  </si>
  <si>
    <t>ГПП-6</t>
  </si>
  <si>
    <t>ПС-28</t>
  </si>
  <si>
    <t>КТП-76</t>
  </si>
  <si>
    <t>ОМЗ-Спецсталь</t>
  </si>
  <si>
    <t>ТП-44/1 яч.13,9</t>
  </si>
  <si>
    <t>Глобал Колорс</t>
  </si>
  <si>
    <t>ООО "Свелен"</t>
  </si>
  <si>
    <t>РТП-55 РУ-10 кВ яч.9 и 30 ТП-55/21</t>
  </si>
  <si>
    <t>МДМ</t>
  </si>
  <si>
    <t>ЗАО "Транскат"</t>
  </si>
  <si>
    <t>РП-55 РУ-10кВ яч.5</t>
  </si>
  <si>
    <t>Ижора ДВК</t>
  </si>
  <si>
    <t>ТП-58/7</t>
  </si>
  <si>
    <t>ООО "ХК "Содружество"</t>
  </si>
  <si>
    <t>ТП-24/16</t>
  </si>
  <si>
    <t>насосная 13</t>
  </si>
  <si>
    <t xml:space="preserve">РТП-19/15 </t>
  </si>
  <si>
    <t>ООО "К.А.М."</t>
  </si>
  <si>
    <t xml:space="preserve">КТП-76 </t>
  </si>
  <si>
    <t>ЦОС</t>
  </si>
  <si>
    <t xml:space="preserve">                                                                                                             </t>
  </si>
  <si>
    <t>РТП-10, РТП-11</t>
  </si>
  <si>
    <t>ГПП 4, ф. 4-12, 4-07, 4-34</t>
  </si>
  <si>
    <t>РП-46 ф.4-15, 4-30</t>
  </si>
  <si>
    <t>РП-55 яч.10,23,24</t>
  </si>
  <si>
    <t>ИТЗ (бывш. Северсталь)</t>
  </si>
  <si>
    <t>ТП-58/5,-58/6, -58/8РУ-0,4 кВ</t>
  </si>
  <si>
    <t>РТП-32 яч.3,6,9,10</t>
  </si>
  <si>
    <t>ИТПК</t>
  </si>
  <si>
    <t>ТП-6/6 Т-3, Т-4</t>
  </si>
  <si>
    <t>ВИНИЛ-ОН</t>
  </si>
  <si>
    <t>Таблица 1</t>
  </si>
  <si>
    <t>Таблица 2</t>
  </si>
  <si>
    <t>Таблица 3</t>
  </si>
  <si>
    <t>кВт.</t>
  </si>
  <si>
    <t>не надо</t>
  </si>
  <si>
    <t>из баланса ТЭР</t>
  </si>
  <si>
    <t>итоговые табл.</t>
  </si>
  <si>
    <t>по</t>
  </si>
  <si>
    <t>резервир.</t>
  </si>
  <si>
    <t>мощн.</t>
  </si>
  <si>
    <t>ГПП-6, яч.14,13,40,38,11,33,22,29</t>
  </si>
  <si>
    <t>РП-11/2 , ТП-11/9, ТП-11/3</t>
  </si>
  <si>
    <t>1 квартал 2023</t>
  </si>
  <si>
    <t>2 квартал 2023</t>
  </si>
  <si>
    <t>3 квартал 2023</t>
  </si>
  <si>
    <t>4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</si>
</sst>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3" borderId="29" xfId="0" applyFill="1" applyBorder="1"/>
    <xf numFmtId="0" fontId="0" fillId="3" borderId="22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18" xfId="0" applyBorder="1"/>
    <xf numFmtId="0" fontId="0" fillId="0" borderId="49" xfId="0" applyBorder="1"/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0" fillId="0" borderId="51" xfId="0" applyBorder="1"/>
    <xf numFmtId="0" fontId="0" fillId="0" borderId="50" xfId="0" applyBorder="1"/>
    <xf numFmtId="0" fontId="1" fillId="2" borderId="28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0" fillId="0" borderId="52" xfId="0" applyBorder="1"/>
    <xf numFmtId="0" fontId="0" fillId="0" borderId="53" xfId="0" applyBorder="1"/>
    <xf numFmtId="0" fontId="0" fillId="0" borderId="6" xfId="0" applyBorder="1"/>
    <xf numFmtId="0" fontId="0" fillId="0" borderId="54" xfId="0" applyBorder="1"/>
    <xf numFmtId="0" fontId="5" fillId="0" borderId="0" xfId="0" applyFont="1"/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4" borderId="0" xfId="0" applyFill="1"/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2" xfId="0" applyFill="1" applyBorder="1"/>
    <xf numFmtId="0" fontId="0" fillId="5" borderId="1" xfId="0" applyFill="1" applyBorder="1"/>
    <xf numFmtId="0" fontId="0" fillId="5" borderId="23" xfId="0" applyFill="1" applyBorder="1"/>
    <xf numFmtId="0" fontId="0" fillId="5" borderId="29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37" xfId="0" applyFill="1" applyBorder="1"/>
    <xf numFmtId="0" fontId="0" fillId="5" borderId="47" xfId="0" applyFill="1" applyBorder="1"/>
    <xf numFmtId="0" fontId="0" fillId="5" borderId="38" xfId="0" applyFill="1" applyBorder="1"/>
    <xf numFmtId="0" fontId="0" fillId="5" borderId="0" xfId="0" applyFill="1"/>
    <xf numFmtId="0" fontId="0" fillId="5" borderId="17" xfId="0" applyFill="1" applyBorder="1"/>
    <xf numFmtId="0" fontId="0" fillId="5" borderId="12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21" xfId="0" applyFill="1" applyBorder="1"/>
    <xf numFmtId="0" fontId="0" fillId="5" borderId="36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11" xfId="0" applyFill="1" applyBorder="1"/>
    <xf numFmtId="0" fontId="0" fillId="5" borderId="41" xfId="0" applyFill="1" applyBorder="1"/>
    <xf numFmtId="0" fontId="0" fillId="5" borderId="49" xfId="0" applyFill="1" applyBorder="1"/>
    <xf numFmtId="0" fontId="0" fillId="5" borderId="48" xfId="0" applyFill="1" applyBorder="1"/>
    <xf numFmtId="0" fontId="0" fillId="5" borderId="33" xfId="0" applyFill="1" applyBorder="1"/>
    <xf numFmtId="0" fontId="0" fillId="5" borderId="34" xfId="0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5" xfId="0" applyFill="1" applyBorder="1"/>
    <xf numFmtId="0" fontId="0" fillId="6" borderId="44" xfId="0" applyFill="1" applyBorder="1"/>
    <xf numFmtId="0" fontId="0" fillId="6" borderId="21" xfId="0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24" xfId="0" applyFill="1" applyBorder="1"/>
    <xf numFmtId="0" fontId="0" fillId="6" borderId="26" xfId="0" applyFill="1" applyBorder="1"/>
    <xf numFmtId="0" fontId="2" fillId="6" borderId="22" xfId="0" applyFont="1" applyFill="1" applyBorder="1"/>
    <xf numFmtId="0" fontId="2" fillId="6" borderId="23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39" xfId="0" applyFill="1" applyBorder="1"/>
    <xf numFmtId="0" fontId="0" fillId="6" borderId="43" xfId="0" applyFill="1" applyBorder="1"/>
    <xf numFmtId="0" fontId="0" fillId="6" borderId="41" xfId="0" applyFill="1" applyBorder="1"/>
    <xf numFmtId="0" fontId="0" fillId="6" borderId="17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12" xfId="0" applyFill="1" applyBorder="1"/>
    <xf numFmtId="0" fontId="0" fillId="6" borderId="3" xfId="0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51" xfId="0" applyFill="1" applyBorder="1"/>
    <xf numFmtId="0" fontId="0" fillId="6" borderId="36" xfId="0" applyFill="1" applyBorder="1"/>
    <xf numFmtId="0" fontId="0" fillId="6" borderId="55" xfId="0" applyFill="1" applyBorder="1"/>
    <xf numFmtId="0" fontId="0" fillId="6" borderId="40" xfId="0" applyFill="1" applyBorder="1"/>
    <xf numFmtId="0" fontId="0" fillId="6" borderId="11" xfId="0" applyFill="1" applyBorder="1"/>
    <xf numFmtId="0" fontId="0" fillId="6" borderId="47" xfId="0" applyFill="1" applyBorder="1"/>
    <xf numFmtId="0" fontId="0" fillId="6" borderId="25" xfId="0" applyFill="1" applyBorder="1"/>
    <xf numFmtId="0" fontId="0" fillId="6" borderId="1" xfId="0" applyFill="1" applyBorder="1"/>
    <xf numFmtId="0" fontId="0" fillId="6" borderId="49" xfId="0" applyFill="1" applyBorder="1"/>
    <xf numFmtId="0" fontId="0" fillId="6" borderId="48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0" xfId="0" applyFill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29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2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37" xfId="0" applyFill="1" applyBorder="1"/>
    <xf numFmtId="0" fontId="0" fillId="7" borderId="47" xfId="0" applyFill="1" applyBorder="1"/>
    <xf numFmtId="0" fontId="0" fillId="7" borderId="38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0" xfId="0" applyFill="1"/>
    <xf numFmtId="0" fontId="0" fillId="7" borderId="17" xfId="0" applyFill="1" applyBorder="1"/>
    <xf numFmtId="0" fontId="0" fillId="7" borderId="12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21" xfId="0" applyFill="1" applyBorder="1"/>
    <xf numFmtId="0" fontId="0" fillId="7" borderId="36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11" xfId="0" applyFill="1" applyBorder="1"/>
    <xf numFmtId="0" fontId="0" fillId="7" borderId="41" xfId="0" applyFill="1" applyBorder="1"/>
    <xf numFmtId="0" fontId="0" fillId="7" borderId="49" xfId="0" applyFill="1" applyBorder="1"/>
    <xf numFmtId="0" fontId="0" fillId="7" borderId="48" xfId="0" applyFill="1" applyBorder="1"/>
    <xf numFmtId="0" fontId="0" fillId="7" borderId="44" xfId="0" applyFill="1" applyBorder="1"/>
    <xf numFmtId="0" fontId="2" fillId="7" borderId="22" xfId="0" applyFont="1" applyFill="1" applyBorder="1"/>
    <xf numFmtId="0" fontId="2" fillId="7" borderId="23" xfId="0" applyFont="1" applyFill="1" applyBorder="1"/>
    <xf numFmtId="0" fontId="0" fillId="7" borderId="43" xfId="0" applyFill="1" applyBorder="1"/>
    <xf numFmtId="0" fontId="0" fillId="6" borderId="2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5" borderId="29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0" borderId="2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29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22" xfId="0" applyFill="1" applyBorder="1"/>
    <xf numFmtId="0" fontId="0" fillId="8" borderId="1" xfId="0" applyFill="1" applyBorder="1"/>
    <xf numFmtId="0" fontId="2" fillId="8" borderId="1" xfId="0" applyFont="1" applyFill="1" applyBorder="1"/>
    <xf numFmtId="0" fontId="0" fillId="8" borderId="23" xfId="0" applyFill="1" applyBorder="1"/>
    <xf numFmtId="0" fontId="0" fillId="8" borderId="37" xfId="0" applyFill="1" applyBorder="1"/>
    <xf numFmtId="0" fontId="0" fillId="8" borderId="47" xfId="0" applyFill="1" applyBorder="1"/>
    <xf numFmtId="0" fontId="0" fillId="8" borderId="38" xfId="0" applyFill="1" applyBorder="1"/>
    <xf numFmtId="0" fontId="0" fillId="8" borderId="24" xfId="0" applyFill="1" applyBorder="1"/>
    <xf numFmtId="0" fontId="0" fillId="8" borderId="25" xfId="0" applyFill="1" applyBorder="1"/>
    <xf numFmtId="0" fontId="2" fillId="8" borderId="25" xfId="0" applyFont="1" applyFill="1" applyBorder="1"/>
    <xf numFmtId="0" fontId="0" fillId="8" borderId="26" xfId="0" applyFill="1" applyBorder="1"/>
    <xf numFmtId="0" fontId="2" fillId="8" borderId="27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/>
    <xf numFmtId="0" fontId="0" fillId="8" borderId="12" xfId="0" applyFill="1" applyBorder="1"/>
    <xf numFmtId="0" fontId="0" fillId="8" borderId="31" xfId="0" applyFill="1" applyBorder="1"/>
    <xf numFmtId="0" fontId="0" fillId="8" borderId="32" xfId="0" applyFill="1" applyBorder="1"/>
    <xf numFmtId="0" fontId="0" fillId="8" borderId="21" xfId="0" applyFill="1" applyBorder="1"/>
    <xf numFmtId="0" fontId="0" fillId="8" borderId="36" xfId="0" applyFill="1" applyBorder="1"/>
    <xf numFmtId="0" fontId="0" fillId="8" borderId="39" xfId="0" applyFill="1" applyBorder="1"/>
    <xf numFmtId="0" fontId="0" fillId="8" borderId="40" xfId="0" applyFill="1" applyBorder="1"/>
    <xf numFmtId="0" fontId="0" fillId="8" borderId="11" xfId="0" applyFill="1" applyBorder="1"/>
    <xf numFmtId="0" fontId="0" fillId="8" borderId="41" xfId="0" applyFill="1" applyBorder="1"/>
    <xf numFmtId="0" fontId="0" fillId="8" borderId="49" xfId="0" applyFill="1" applyBorder="1"/>
    <xf numFmtId="0" fontId="0" fillId="8" borderId="48" xfId="0" applyFill="1" applyBorder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44" xfId="0" applyFill="1" applyBorder="1"/>
    <xf numFmtId="0" fontId="0" fillId="8" borderId="29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8" borderId="22" xfId="0" applyFont="1" applyFill="1" applyBorder="1"/>
    <xf numFmtId="0" fontId="2" fillId="8" borderId="23" xfId="0" applyFont="1" applyFill="1" applyBorder="1"/>
    <xf numFmtId="0" fontId="0" fillId="8" borderId="43" xfId="0" applyFill="1" applyBorder="1"/>
  </cellXfs>
  <cellStyles count="2">
    <cellStyle name="Обычный" xfId="0" builtinId="0"/>
    <cellStyle name="Обычный_Схема учёта эл.эн. по площ 2011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06"/>
  <sheetViews>
    <sheetView tabSelected="1" topLeftCell="BE16" zoomScaleNormal="100" zoomScaleSheetLayoutView="25" workbookViewId="0">
      <selection activeCell="BH44" sqref="BH44:BP45"/>
    </sheetView>
  </sheetViews>
  <sheetFormatPr defaultRowHeight="15" outlineLevelCol="1" x14ac:dyDescent="0.25"/>
  <cols>
    <col min="2" max="2" width="4.140625" customWidth="1"/>
    <col min="6" max="6" width="27.28515625" customWidth="1"/>
    <col min="11" max="13" width="9.140625" customWidth="1" outlineLevel="1"/>
    <col min="14" max="14" width="17.85546875" customWidth="1" outlineLevel="1"/>
    <col min="15" max="20" width="9.140625" customWidth="1" outlineLevel="1"/>
    <col min="21" max="21" width="14.5703125" customWidth="1" outlineLevel="1"/>
    <col min="22" max="24" width="9.140625" customWidth="1" outlineLevel="1"/>
    <col min="28" max="28" width="13.7109375" customWidth="1"/>
    <col min="35" max="35" width="12.7109375" customWidth="1"/>
    <col min="43" max="47" width="9.140625" customWidth="1"/>
    <col min="59" max="59" width="15.85546875" customWidth="1"/>
    <col min="61" max="61" width="9.140625" customWidth="1"/>
  </cols>
  <sheetData>
    <row r="1" spans="1:68" ht="15.75" thickBot="1" x14ac:dyDescent="0.3">
      <c r="C1" s="48" t="s">
        <v>66</v>
      </c>
      <c r="H1" t="s">
        <v>69</v>
      </c>
      <c r="J1" t="s">
        <v>70</v>
      </c>
      <c r="AO1" s="48" t="s">
        <v>67</v>
      </c>
      <c r="BH1" s="48" t="s">
        <v>68</v>
      </c>
    </row>
    <row r="2" spans="1:68" ht="15.75" thickBot="1" x14ac:dyDescent="0.3">
      <c r="G2" s="205" t="s">
        <v>0</v>
      </c>
      <c r="H2" s="206"/>
      <c r="I2" s="207"/>
      <c r="J2" s="5" t="s">
        <v>29</v>
      </c>
      <c r="K2" s="54" t="s">
        <v>1</v>
      </c>
      <c r="L2" s="55" t="s">
        <v>2</v>
      </c>
      <c r="M2" s="55" t="s">
        <v>3</v>
      </c>
      <c r="N2" s="56" t="s">
        <v>4</v>
      </c>
      <c r="O2" s="205" t="s">
        <v>5</v>
      </c>
      <c r="P2" s="206"/>
      <c r="Q2" s="207"/>
      <c r="R2" s="127" t="s">
        <v>6</v>
      </c>
      <c r="S2" s="128" t="s">
        <v>7</v>
      </c>
      <c r="T2" s="128" t="s">
        <v>8</v>
      </c>
      <c r="U2" s="129" t="s">
        <v>4</v>
      </c>
      <c r="V2" s="205" t="s">
        <v>5</v>
      </c>
      <c r="W2" s="206"/>
      <c r="X2" s="207"/>
      <c r="Y2" s="222" t="s">
        <v>9</v>
      </c>
      <c r="Z2" s="223" t="s">
        <v>10</v>
      </c>
      <c r="AA2" s="223" t="s">
        <v>11</v>
      </c>
      <c r="AB2" s="224" t="s">
        <v>4</v>
      </c>
      <c r="AC2" s="205" t="s">
        <v>5</v>
      </c>
      <c r="AD2" s="206"/>
      <c r="AE2" s="207"/>
      <c r="AF2" s="103" t="s">
        <v>12</v>
      </c>
      <c r="AG2" s="106" t="s">
        <v>13</v>
      </c>
      <c r="AH2" s="106" t="s">
        <v>14</v>
      </c>
      <c r="AI2" s="104" t="s">
        <v>4</v>
      </c>
      <c r="AJ2" s="205" t="s">
        <v>5</v>
      </c>
      <c r="AK2" s="206"/>
      <c r="AL2" s="207"/>
      <c r="AO2" s="208" t="s">
        <v>15</v>
      </c>
      <c r="AP2" s="209"/>
      <c r="AQ2" s="209"/>
      <c r="AR2" s="210"/>
      <c r="AS2" s="212" t="s">
        <v>16</v>
      </c>
      <c r="AT2" s="213"/>
      <c r="AU2" s="213"/>
      <c r="AV2" s="214"/>
      <c r="AW2" s="245" t="s">
        <v>17</v>
      </c>
      <c r="AX2" s="246"/>
      <c r="AY2" s="246"/>
      <c r="AZ2" s="247"/>
      <c r="BA2" s="215" t="s">
        <v>18</v>
      </c>
      <c r="BB2" s="216"/>
      <c r="BC2" s="216"/>
      <c r="BD2" s="217"/>
      <c r="BH2" s="195" t="s">
        <v>19</v>
      </c>
      <c r="BI2" s="196"/>
      <c r="BJ2" s="196"/>
      <c r="BK2" s="196"/>
      <c r="BL2" s="196"/>
      <c r="BM2" s="196"/>
      <c r="BN2" s="196"/>
      <c r="BO2" s="196"/>
      <c r="BP2" s="197"/>
    </row>
    <row r="3" spans="1:68" ht="15.75" thickBot="1" x14ac:dyDescent="0.3">
      <c r="G3" s="2" t="s">
        <v>20</v>
      </c>
      <c r="H3" s="3" t="s">
        <v>21</v>
      </c>
      <c r="I3" s="4" t="s">
        <v>22</v>
      </c>
      <c r="J3" s="46" t="s">
        <v>31</v>
      </c>
      <c r="K3" s="54"/>
      <c r="L3" s="55"/>
      <c r="M3" s="55"/>
      <c r="N3" s="56"/>
      <c r="O3" s="6" t="s">
        <v>20</v>
      </c>
      <c r="P3" s="3" t="s">
        <v>21</v>
      </c>
      <c r="Q3" s="4" t="s">
        <v>22</v>
      </c>
      <c r="R3" s="127"/>
      <c r="S3" s="128"/>
      <c r="T3" s="128"/>
      <c r="U3" s="129"/>
      <c r="V3" s="6" t="s">
        <v>20</v>
      </c>
      <c r="W3" s="3" t="s">
        <v>21</v>
      </c>
      <c r="X3" s="4" t="s">
        <v>22</v>
      </c>
      <c r="Y3" s="225"/>
      <c r="Z3" s="226"/>
      <c r="AA3" s="226"/>
      <c r="AB3" s="227"/>
      <c r="AC3" s="9" t="s">
        <v>20</v>
      </c>
      <c r="AD3" s="7" t="s">
        <v>21</v>
      </c>
      <c r="AE3" s="8" t="s">
        <v>22</v>
      </c>
      <c r="AF3" s="121"/>
      <c r="AG3" s="122"/>
      <c r="AH3" s="122"/>
      <c r="AI3" s="123"/>
      <c r="AJ3" s="9" t="s">
        <v>20</v>
      </c>
      <c r="AK3" s="7" t="s">
        <v>21</v>
      </c>
      <c r="AL3" s="8" t="s">
        <v>22</v>
      </c>
      <c r="AO3" s="70" t="s">
        <v>23</v>
      </c>
      <c r="AP3" s="71" t="s">
        <v>20</v>
      </c>
      <c r="AQ3" s="55" t="s">
        <v>21</v>
      </c>
      <c r="AR3" s="56" t="s">
        <v>22</v>
      </c>
      <c r="AS3" s="143" t="s">
        <v>23</v>
      </c>
      <c r="AT3" s="144" t="s">
        <v>20</v>
      </c>
      <c r="AU3" s="128" t="s">
        <v>21</v>
      </c>
      <c r="AV3" s="129" t="s">
        <v>22</v>
      </c>
      <c r="AW3" s="248" t="s">
        <v>23</v>
      </c>
      <c r="AX3" s="249" t="s">
        <v>20</v>
      </c>
      <c r="AY3" s="223" t="s">
        <v>21</v>
      </c>
      <c r="AZ3" s="224" t="s">
        <v>22</v>
      </c>
      <c r="BA3" s="102" t="s">
        <v>23</v>
      </c>
      <c r="BB3" s="105" t="s">
        <v>20</v>
      </c>
      <c r="BC3" s="106" t="s">
        <v>21</v>
      </c>
      <c r="BD3" s="104" t="s">
        <v>22</v>
      </c>
      <c r="BG3" t="s">
        <v>72</v>
      </c>
      <c r="BH3" s="198"/>
      <c r="BI3" s="199"/>
      <c r="BJ3" s="199"/>
      <c r="BK3" s="199"/>
      <c r="BL3" s="199"/>
      <c r="BM3" s="199"/>
      <c r="BN3" s="199"/>
      <c r="BO3" s="199"/>
      <c r="BP3" s="200"/>
    </row>
    <row r="4" spans="1:68" x14ac:dyDescent="0.25">
      <c r="B4" s="49">
        <v>1</v>
      </c>
      <c r="C4" s="201" t="s">
        <v>24</v>
      </c>
      <c r="D4" s="202"/>
      <c r="E4" s="202"/>
      <c r="F4" s="39" t="s">
        <v>25</v>
      </c>
      <c r="G4" s="11"/>
      <c r="H4" s="1">
        <v>944</v>
      </c>
      <c r="I4" s="12"/>
      <c r="J4" s="28">
        <f>ROUND(P4/H4*100,0)</f>
        <v>16</v>
      </c>
      <c r="K4" s="57">
        <v>785</v>
      </c>
      <c r="L4" s="58">
        <v>768</v>
      </c>
      <c r="M4" s="58">
        <v>789</v>
      </c>
      <c r="N4" s="59">
        <f t="shared" ref="N4:N19" si="0">MAX(K4:M4)</f>
        <v>789</v>
      </c>
      <c r="O4" s="16"/>
      <c r="P4" s="17">
        <f>H4-N4</f>
        <v>155</v>
      </c>
      <c r="Q4" s="18"/>
      <c r="R4" s="130">
        <v>635</v>
      </c>
      <c r="S4" s="131">
        <v>630</v>
      </c>
      <c r="T4" s="131">
        <v>552</v>
      </c>
      <c r="U4" s="132">
        <f t="shared" ref="U4:U16" si="1">MAX(R4:T4)</f>
        <v>635</v>
      </c>
      <c r="V4" s="16"/>
      <c r="W4" s="17">
        <f>H4-U4</f>
        <v>309</v>
      </c>
      <c r="X4" s="18"/>
      <c r="Y4" s="228">
        <v>552</v>
      </c>
      <c r="Z4" s="229">
        <v>574</v>
      </c>
      <c r="AA4" s="229">
        <v>667</v>
      </c>
      <c r="AB4" s="230">
        <f t="shared" ref="AB4:AB20" si="2">MAX(Y4:AA4)</f>
        <v>667</v>
      </c>
      <c r="AC4" s="19"/>
      <c r="AD4" s="17">
        <f>H4-AB4</f>
        <v>277</v>
      </c>
      <c r="AE4" s="18"/>
      <c r="AF4" s="109">
        <v>622</v>
      </c>
      <c r="AG4" s="124">
        <v>713</v>
      </c>
      <c r="AH4" s="124">
        <v>743</v>
      </c>
      <c r="AI4" s="125">
        <f t="shared" ref="AI4:AI20" si="3">MAX(AF4:AH4)</f>
        <v>743</v>
      </c>
      <c r="AJ4" s="19"/>
      <c r="AK4" s="20">
        <f>H4-AI4</f>
        <v>201</v>
      </c>
      <c r="AL4" s="18"/>
      <c r="AN4" t="s">
        <v>26</v>
      </c>
      <c r="AO4" s="72" t="s">
        <v>27</v>
      </c>
      <c r="AP4" s="73">
        <f>SUM(G4:G7)</f>
        <v>0</v>
      </c>
      <c r="AQ4" s="73">
        <f>SUM(H4:H7)</f>
        <v>8001.5499999999993</v>
      </c>
      <c r="AR4" s="73">
        <f>SUM(I4:I7)</f>
        <v>0</v>
      </c>
      <c r="AS4" s="145" t="s">
        <v>27</v>
      </c>
      <c r="AT4" s="146">
        <f>SUM(G4:G7)</f>
        <v>0</v>
      </c>
      <c r="AU4" s="146">
        <f>SUM(H4:H7)</f>
        <v>8001.5499999999993</v>
      </c>
      <c r="AV4" s="146">
        <f>SUM(I4:I7)</f>
        <v>0</v>
      </c>
      <c r="AW4" s="250" t="s">
        <v>27</v>
      </c>
      <c r="AX4" s="251">
        <f>SUM(G4:G7)</f>
        <v>0</v>
      </c>
      <c r="AY4" s="251">
        <f>SUM(H4:H7)</f>
        <v>8001.5499999999993</v>
      </c>
      <c r="AZ4" s="251">
        <f>SUM(I4:I7)</f>
        <v>0</v>
      </c>
      <c r="BA4" s="107" t="s">
        <v>27</v>
      </c>
      <c r="BB4" s="109">
        <f>SUM(G4:G7)</f>
        <v>0</v>
      </c>
      <c r="BC4" s="110">
        <f>SUM(H4:H7)</f>
        <v>8001.5499999999993</v>
      </c>
      <c r="BD4" s="111">
        <f>SUM(I4:I7)</f>
        <v>0</v>
      </c>
      <c r="BG4" t="s">
        <v>73</v>
      </c>
      <c r="BH4" s="82" t="s">
        <v>28</v>
      </c>
      <c r="BI4" s="203" t="s">
        <v>20</v>
      </c>
      <c r="BJ4" s="204"/>
      <c r="BK4" s="203" t="s">
        <v>21</v>
      </c>
      <c r="BL4" s="204"/>
      <c r="BM4" s="203" t="s">
        <v>22</v>
      </c>
      <c r="BN4" s="204"/>
      <c r="BO4" s="203" t="s">
        <v>27</v>
      </c>
      <c r="BP4" s="204"/>
    </row>
    <row r="5" spans="1:68" ht="15.75" thickBot="1" x14ac:dyDescent="0.3">
      <c r="B5" s="10">
        <v>2</v>
      </c>
      <c r="C5" s="178" t="s">
        <v>56</v>
      </c>
      <c r="D5" s="179"/>
      <c r="E5" s="180"/>
      <c r="F5" s="35" t="s">
        <v>63</v>
      </c>
      <c r="G5" s="11"/>
      <c r="H5" s="1">
        <v>2966.99</v>
      </c>
      <c r="I5" s="12"/>
      <c r="J5" s="21">
        <f t="shared" ref="J5:J20" si="4">ROUND(P5/H5*100,0)</f>
        <v>62</v>
      </c>
      <c r="K5" s="60">
        <v>1124</v>
      </c>
      <c r="L5" s="61">
        <v>1073</v>
      </c>
      <c r="M5" s="61">
        <v>1057</v>
      </c>
      <c r="N5" s="62">
        <f t="shared" si="0"/>
        <v>1124</v>
      </c>
      <c r="O5" s="11"/>
      <c r="P5" s="1">
        <f>H5-N5</f>
        <v>1842.9899999999998</v>
      </c>
      <c r="Q5" s="12"/>
      <c r="R5" s="133">
        <v>1000</v>
      </c>
      <c r="S5" s="134">
        <v>1036</v>
      </c>
      <c r="T5" s="134">
        <v>1016</v>
      </c>
      <c r="U5" s="135">
        <f t="shared" si="1"/>
        <v>1036</v>
      </c>
      <c r="V5" s="11"/>
      <c r="W5" s="1">
        <f>H5-U5</f>
        <v>1930.9899999999998</v>
      </c>
      <c r="X5" s="12"/>
      <c r="Y5" s="231">
        <v>1027</v>
      </c>
      <c r="Z5" s="232">
        <v>567</v>
      </c>
      <c r="AA5" s="233">
        <v>900</v>
      </c>
      <c r="AB5" s="234">
        <f t="shared" si="2"/>
        <v>1027</v>
      </c>
      <c r="AC5" s="11"/>
      <c r="AD5" s="1">
        <f>H5-AB5</f>
        <v>1939.9899999999998</v>
      </c>
      <c r="AE5" s="12"/>
      <c r="AF5" s="97">
        <v>920</v>
      </c>
      <c r="AG5" s="118">
        <v>1122</v>
      </c>
      <c r="AH5" s="118">
        <v>1128</v>
      </c>
      <c r="AI5" s="98">
        <f t="shared" si="3"/>
        <v>1128</v>
      </c>
      <c r="AJ5" s="11"/>
      <c r="AK5" s="1">
        <f>H5-AI5</f>
        <v>1838.9899999999998</v>
      </c>
      <c r="AL5" s="12"/>
      <c r="AO5" s="74" t="s">
        <v>29</v>
      </c>
      <c r="AP5" s="75">
        <f>SUM(O4:O7)</f>
        <v>0</v>
      </c>
      <c r="AQ5" s="75">
        <f>SUM(P4:P7)</f>
        <v>5083.5499999999993</v>
      </c>
      <c r="AR5" s="75">
        <f>SUM(Q4:Q7)</f>
        <v>0</v>
      </c>
      <c r="AS5" s="147" t="s">
        <v>29</v>
      </c>
      <c r="AT5" s="148">
        <f>SUM(V4:V7)</f>
        <v>0</v>
      </c>
      <c r="AU5" s="148">
        <f>SUM(W4:W7)</f>
        <v>5536.5499999999993</v>
      </c>
      <c r="AV5" s="148">
        <f>SUM(X4:X7)</f>
        <v>0</v>
      </c>
      <c r="AW5" s="252" t="s">
        <v>29</v>
      </c>
      <c r="AX5" s="253">
        <f>SUM(AC4:AC7)</f>
        <v>0</v>
      </c>
      <c r="AY5" s="253">
        <f>SUM(AD4:AD7)</f>
        <v>5458.5499999999993</v>
      </c>
      <c r="AZ5" s="253">
        <f>SUM(AE4:AE7)</f>
        <v>0</v>
      </c>
      <c r="BA5" s="90" t="s">
        <v>29</v>
      </c>
      <c r="BB5" s="97">
        <f>SUM(AJ4:AJ7)</f>
        <v>0</v>
      </c>
      <c r="BC5" s="112">
        <f>SUM(AK4:AK7)</f>
        <v>4949.5499999999993</v>
      </c>
      <c r="BD5" s="113">
        <f>SUM(AL4:AL7)</f>
        <v>0</v>
      </c>
      <c r="BG5" t="s">
        <v>74</v>
      </c>
      <c r="BH5" s="83"/>
      <c r="BI5" s="66" t="s">
        <v>30</v>
      </c>
      <c r="BJ5" s="68" t="s">
        <v>31</v>
      </c>
      <c r="BK5" s="66" t="s">
        <v>30</v>
      </c>
      <c r="BL5" s="68" t="s">
        <v>31</v>
      </c>
      <c r="BM5" s="66" t="s">
        <v>30</v>
      </c>
      <c r="BN5" s="68" t="s">
        <v>31</v>
      </c>
      <c r="BO5" s="66" t="s">
        <v>30</v>
      </c>
      <c r="BP5" s="68" t="s">
        <v>31</v>
      </c>
    </row>
    <row r="6" spans="1:68" ht="15.75" thickBot="1" x14ac:dyDescent="0.3">
      <c r="B6" s="10">
        <v>3</v>
      </c>
      <c r="C6" s="178" t="s">
        <v>77</v>
      </c>
      <c r="D6" s="179"/>
      <c r="E6" s="180"/>
      <c r="F6" s="35" t="s">
        <v>34</v>
      </c>
      <c r="G6" s="11"/>
      <c r="H6" s="1">
        <v>2202.56</v>
      </c>
      <c r="I6" s="12"/>
      <c r="J6" s="21">
        <f t="shared" si="4"/>
        <v>56</v>
      </c>
      <c r="K6" s="60">
        <v>978</v>
      </c>
      <c r="L6" s="61">
        <v>623</v>
      </c>
      <c r="M6" s="61">
        <v>627</v>
      </c>
      <c r="N6" s="62">
        <f t="shared" si="0"/>
        <v>978</v>
      </c>
      <c r="O6" s="11"/>
      <c r="P6" s="1">
        <f>H6-N6</f>
        <v>1224.56</v>
      </c>
      <c r="Q6" s="12"/>
      <c r="R6" s="133">
        <v>600</v>
      </c>
      <c r="S6" s="134">
        <v>699</v>
      </c>
      <c r="T6" s="134">
        <v>782</v>
      </c>
      <c r="U6" s="135">
        <f t="shared" si="1"/>
        <v>782</v>
      </c>
      <c r="V6" s="11"/>
      <c r="W6" s="1">
        <f>H6-U6</f>
        <v>1420.56</v>
      </c>
      <c r="X6" s="12"/>
      <c r="Y6" s="231">
        <v>785</v>
      </c>
      <c r="Z6" s="232">
        <v>792</v>
      </c>
      <c r="AA6" s="233">
        <v>832</v>
      </c>
      <c r="AB6" s="234">
        <f t="shared" si="2"/>
        <v>832</v>
      </c>
      <c r="AC6" s="11"/>
      <c r="AD6" s="1">
        <f>H6-AB6</f>
        <v>1370.56</v>
      </c>
      <c r="AE6" s="12"/>
      <c r="AF6" s="97">
        <v>1107</v>
      </c>
      <c r="AG6" s="118">
        <v>1149</v>
      </c>
      <c r="AH6" s="118">
        <v>1030</v>
      </c>
      <c r="AI6" s="98">
        <f t="shared" si="3"/>
        <v>1149</v>
      </c>
      <c r="AJ6" s="11"/>
      <c r="AK6" s="1">
        <f>H6-AI6</f>
        <v>1053.56</v>
      </c>
      <c r="AL6" s="12"/>
      <c r="AO6" s="76" t="s">
        <v>32</v>
      </c>
      <c r="AP6" s="77"/>
      <c r="AQ6" s="78">
        <f>AQ5/AQ4*100</f>
        <v>63.532065662277923</v>
      </c>
      <c r="AR6" s="79"/>
      <c r="AS6" s="149" t="s">
        <v>32</v>
      </c>
      <c r="AT6" s="150"/>
      <c r="AU6" s="151">
        <f t="shared" ref="AU6" si="5">AU5/AU4*100</f>
        <v>69.193468765426687</v>
      </c>
      <c r="AV6" s="152"/>
      <c r="AW6" s="254" t="s">
        <v>32</v>
      </c>
      <c r="AX6" s="255"/>
      <c r="AY6" s="256">
        <f t="shared" ref="AY6" si="6">AY5/AY4*100</f>
        <v>68.218657635083204</v>
      </c>
      <c r="AZ6" s="257"/>
      <c r="BA6" s="99" t="s">
        <v>32</v>
      </c>
      <c r="BB6" s="91"/>
      <c r="BC6" s="116">
        <f t="shared" ref="BC6" si="7">BC5/BC4*100</f>
        <v>61.857390130662182</v>
      </c>
      <c r="BD6" s="92"/>
      <c r="BG6" t="s">
        <v>75</v>
      </c>
      <c r="BH6" s="83" t="s">
        <v>23</v>
      </c>
      <c r="BI6" s="57"/>
      <c r="BJ6" s="59"/>
      <c r="BK6" s="57">
        <f>ROUND(AQ5*0.001,3)</f>
        <v>5.0839999999999996</v>
      </c>
      <c r="BL6" s="59">
        <f>ROUND(AQ6,2)</f>
        <v>63.53</v>
      </c>
      <c r="BM6" s="57"/>
      <c r="BN6" s="59"/>
      <c r="BO6" s="57">
        <f>BI6+BK6+BM6</f>
        <v>5.0839999999999996</v>
      </c>
      <c r="BP6" s="59">
        <f>AVERAGE(BJ6,BL6,BN6)</f>
        <v>63.53</v>
      </c>
    </row>
    <row r="7" spans="1:68" ht="15.75" customHeight="1" thickBot="1" x14ac:dyDescent="0.3">
      <c r="B7" s="10">
        <v>4</v>
      </c>
      <c r="C7" s="178" t="s">
        <v>64</v>
      </c>
      <c r="D7" s="179"/>
      <c r="E7" s="180"/>
      <c r="F7" s="35" t="s">
        <v>65</v>
      </c>
      <c r="G7" s="11"/>
      <c r="H7" s="1">
        <v>1888</v>
      </c>
      <c r="I7" s="12"/>
      <c r="J7" s="47">
        <f t="shared" si="4"/>
        <v>99</v>
      </c>
      <c r="K7" s="60">
        <v>27</v>
      </c>
      <c r="L7" s="61">
        <v>24</v>
      </c>
      <c r="M7" s="61">
        <v>17</v>
      </c>
      <c r="N7" s="62">
        <f t="shared" si="0"/>
        <v>27</v>
      </c>
      <c r="O7" s="11"/>
      <c r="P7" s="1">
        <f>H7-N7</f>
        <v>1861</v>
      </c>
      <c r="Q7" s="12"/>
      <c r="R7" s="133">
        <v>12</v>
      </c>
      <c r="S7" s="134">
        <v>12</v>
      </c>
      <c r="T7" s="134">
        <v>12</v>
      </c>
      <c r="U7" s="135">
        <f t="shared" si="1"/>
        <v>12</v>
      </c>
      <c r="V7" s="11"/>
      <c r="W7" s="1">
        <f>H7-U7</f>
        <v>1876</v>
      </c>
      <c r="X7" s="12"/>
      <c r="Y7" s="231">
        <v>13</v>
      </c>
      <c r="Z7" s="232">
        <v>15</v>
      </c>
      <c r="AA7" s="233">
        <v>17</v>
      </c>
      <c r="AB7" s="234">
        <f t="shared" si="2"/>
        <v>17</v>
      </c>
      <c r="AC7" s="11"/>
      <c r="AD7" s="1">
        <f>H7-AB7</f>
        <v>1871</v>
      </c>
      <c r="AE7" s="12"/>
      <c r="AF7" s="97">
        <v>25</v>
      </c>
      <c r="AG7" s="118">
        <v>30</v>
      </c>
      <c r="AH7" s="118">
        <v>32</v>
      </c>
      <c r="AI7" s="98">
        <f t="shared" si="3"/>
        <v>32</v>
      </c>
      <c r="AJ7" s="11"/>
      <c r="AK7" s="1">
        <f>H7-AI7</f>
        <v>1856</v>
      </c>
      <c r="AL7" s="12"/>
      <c r="AO7" s="70" t="s">
        <v>33</v>
      </c>
      <c r="AP7" s="71" t="s">
        <v>20</v>
      </c>
      <c r="AQ7" s="55" t="s">
        <v>21</v>
      </c>
      <c r="AR7" s="56" t="s">
        <v>22</v>
      </c>
      <c r="AS7" s="143" t="s">
        <v>33</v>
      </c>
      <c r="AT7" s="144" t="s">
        <v>20</v>
      </c>
      <c r="AU7" s="128" t="s">
        <v>21</v>
      </c>
      <c r="AV7" s="129" t="s">
        <v>22</v>
      </c>
      <c r="AW7" s="248" t="s">
        <v>33</v>
      </c>
      <c r="AX7" s="249" t="s">
        <v>20</v>
      </c>
      <c r="AY7" s="223" t="s">
        <v>21</v>
      </c>
      <c r="AZ7" s="224" t="s">
        <v>22</v>
      </c>
      <c r="BA7" s="102" t="s">
        <v>33</v>
      </c>
      <c r="BB7" s="105" t="s">
        <v>20</v>
      </c>
      <c r="BC7" s="106" t="s">
        <v>21</v>
      </c>
      <c r="BD7" s="104" t="s">
        <v>22</v>
      </c>
      <c r="BH7" s="83" t="s">
        <v>33</v>
      </c>
      <c r="BI7" s="84">
        <f>ROUND(AP9*0.001,3)</f>
        <v>5.9219999999999997</v>
      </c>
      <c r="BJ7" s="85">
        <f>ROUND(AP10,2)</f>
        <v>73.25</v>
      </c>
      <c r="BK7" s="84">
        <f>ROUND(AQ9*0.001,3)</f>
        <v>3.5019999999999998</v>
      </c>
      <c r="BL7" s="85">
        <f>ROUND(AQ10,2)</f>
        <v>72.56</v>
      </c>
      <c r="BM7" s="84"/>
      <c r="BN7" s="85"/>
      <c r="BO7" s="60">
        <f t="shared" ref="BO7:BO10" si="8">BI7+BK7+BM7</f>
        <v>9.4239999999999995</v>
      </c>
      <c r="BP7" s="62">
        <f t="shared" ref="BP7:BP10" si="9">AVERAGE(BJ7,BL7,BN7)</f>
        <v>72.905000000000001</v>
      </c>
    </row>
    <row r="8" spans="1:68" ht="15" customHeight="1" x14ac:dyDescent="0.25">
      <c r="B8" s="10">
        <v>5</v>
      </c>
      <c r="C8" s="181" t="s">
        <v>57</v>
      </c>
      <c r="D8" s="182"/>
      <c r="E8" s="182"/>
      <c r="F8" s="40" t="s">
        <v>38</v>
      </c>
      <c r="G8" s="26">
        <v>2340</v>
      </c>
      <c r="H8" s="17"/>
      <c r="I8" s="18"/>
      <c r="J8" s="28">
        <f>ROUND(O8/G8*100,0)</f>
        <v>70</v>
      </c>
      <c r="K8" s="63">
        <v>538</v>
      </c>
      <c r="L8" s="64">
        <v>695</v>
      </c>
      <c r="M8" s="64">
        <v>712</v>
      </c>
      <c r="N8" s="65">
        <f t="shared" si="0"/>
        <v>712</v>
      </c>
      <c r="O8" s="26">
        <f>G8-N8</f>
        <v>1628</v>
      </c>
      <c r="P8" s="17"/>
      <c r="Q8" s="18"/>
      <c r="R8" s="130">
        <v>734</v>
      </c>
      <c r="S8" s="131">
        <v>669</v>
      </c>
      <c r="T8" s="131">
        <v>532</v>
      </c>
      <c r="U8" s="132">
        <f t="shared" si="1"/>
        <v>734</v>
      </c>
      <c r="V8" s="26">
        <f>G8-U8</f>
        <v>1606</v>
      </c>
      <c r="W8" s="17"/>
      <c r="X8" s="18"/>
      <c r="Y8" s="228">
        <v>575</v>
      </c>
      <c r="Z8" s="229">
        <v>702</v>
      </c>
      <c r="AA8" s="229">
        <v>429</v>
      </c>
      <c r="AB8" s="230">
        <f t="shared" si="2"/>
        <v>702</v>
      </c>
      <c r="AC8" s="26">
        <f>G8-AB8</f>
        <v>1638</v>
      </c>
      <c r="AD8" s="17"/>
      <c r="AE8" s="18"/>
      <c r="AF8" s="109">
        <v>809</v>
      </c>
      <c r="AG8" s="124">
        <v>814</v>
      </c>
      <c r="AH8" s="124">
        <v>787</v>
      </c>
      <c r="AI8" s="125">
        <f t="shared" si="3"/>
        <v>814</v>
      </c>
      <c r="AJ8" s="19">
        <f>G8-AI8</f>
        <v>1526</v>
      </c>
      <c r="AK8" s="17"/>
      <c r="AL8" s="18"/>
      <c r="AO8" s="72" t="s">
        <v>27</v>
      </c>
      <c r="AP8" s="73">
        <f>SUM(G8:G11)</f>
        <v>8084.5</v>
      </c>
      <c r="AQ8" s="58">
        <f>SUM(H8:H11)</f>
        <v>4825.5</v>
      </c>
      <c r="AR8" s="59">
        <f>SUM(I8:I11)</f>
        <v>0</v>
      </c>
      <c r="AS8" s="145" t="s">
        <v>27</v>
      </c>
      <c r="AT8" s="146">
        <f>SUM(G8:G11)</f>
        <v>8084.5</v>
      </c>
      <c r="AU8" s="140">
        <f>SUM(H8:H11)</f>
        <v>4825.5</v>
      </c>
      <c r="AV8" s="141">
        <f>SUM(I8:I11)</f>
        <v>0</v>
      </c>
      <c r="AW8" s="250" t="s">
        <v>27</v>
      </c>
      <c r="AX8" s="251">
        <f>SUM(G8:G11)</f>
        <v>8084.5</v>
      </c>
      <c r="AY8" s="239">
        <f>SUM(H8:H11)</f>
        <v>4825.5</v>
      </c>
      <c r="AZ8" s="241">
        <f>SUM(I8:I11)</f>
        <v>0</v>
      </c>
      <c r="BA8" s="107" t="s">
        <v>27</v>
      </c>
      <c r="BB8" s="108">
        <f>SUM(G8:G11)</f>
        <v>8084.5</v>
      </c>
      <c r="BC8" s="117">
        <f>SUM(H8:H11)</f>
        <v>4825.5</v>
      </c>
      <c r="BD8" s="94">
        <f>SUM(I8:I11)</f>
        <v>0</v>
      </c>
      <c r="BH8" s="83" t="s">
        <v>35</v>
      </c>
      <c r="BI8" s="84">
        <f>ROUND(AP13*0.001,3)</f>
        <v>2.605</v>
      </c>
      <c r="BJ8" s="85">
        <f>ROUND(AP14,2)</f>
        <v>39.78</v>
      </c>
      <c r="BK8" s="84">
        <f>ROUND(AQ13*0.001,3)</f>
        <v>5.524</v>
      </c>
      <c r="BL8" s="85">
        <f>ROUND(AQ14,2)</f>
        <v>71.790000000000006</v>
      </c>
      <c r="BM8" s="84"/>
      <c r="BN8" s="85"/>
      <c r="BO8" s="60">
        <f t="shared" si="8"/>
        <v>8.1289999999999996</v>
      </c>
      <c r="BP8" s="62">
        <f t="shared" si="9"/>
        <v>55.785000000000004</v>
      </c>
    </row>
    <row r="9" spans="1:68" ht="15" customHeight="1" x14ac:dyDescent="0.25">
      <c r="B9" s="10">
        <v>6</v>
      </c>
      <c r="C9" s="163" t="s">
        <v>58</v>
      </c>
      <c r="D9" s="164"/>
      <c r="E9" s="164"/>
      <c r="F9" s="41" t="s">
        <v>34</v>
      </c>
      <c r="G9" s="11">
        <v>5744.5</v>
      </c>
      <c r="H9" s="1"/>
      <c r="I9" s="12"/>
      <c r="J9" s="21">
        <f>ROUND(O9/G9*100,0)</f>
        <v>75</v>
      </c>
      <c r="K9" s="60">
        <v>1380</v>
      </c>
      <c r="L9" s="61">
        <v>1440</v>
      </c>
      <c r="M9" s="61">
        <v>1451</v>
      </c>
      <c r="N9" s="62">
        <f t="shared" si="0"/>
        <v>1451</v>
      </c>
      <c r="O9" s="11">
        <f>G9-N9</f>
        <v>4293.5</v>
      </c>
      <c r="P9" s="1"/>
      <c r="Q9" s="12"/>
      <c r="R9" s="133">
        <v>1454</v>
      </c>
      <c r="S9" s="134">
        <v>1377</v>
      </c>
      <c r="T9" s="134">
        <v>1432</v>
      </c>
      <c r="U9" s="135">
        <f t="shared" si="1"/>
        <v>1454</v>
      </c>
      <c r="V9" s="11">
        <f>G9-U9</f>
        <v>4290.5</v>
      </c>
      <c r="W9" s="1"/>
      <c r="X9" s="12"/>
      <c r="Y9" s="231">
        <v>1323</v>
      </c>
      <c r="Z9" s="232">
        <v>1155</v>
      </c>
      <c r="AA9" s="232">
        <v>1278</v>
      </c>
      <c r="AB9" s="234">
        <f t="shared" si="2"/>
        <v>1323</v>
      </c>
      <c r="AC9" s="11">
        <f>G9-AB9</f>
        <v>4421.5</v>
      </c>
      <c r="AD9" s="1"/>
      <c r="AE9" s="12"/>
      <c r="AF9" s="97">
        <v>1032</v>
      </c>
      <c r="AG9" s="118">
        <v>1171</v>
      </c>
      <c r="AH9" s="118">
        <v>958</v>
      </c>
      <c r="AI9" s="98">
        <f t="shared" si="3"/>
        <v>1171</v>
      </c>
      <c r="AJ9" s="11">
        <f>G9-AI9</f>
        <v>4573.5</v>
      </c>
      <c r="AK9" s="1"/>
      <c r="AL9" s="12"/>
      <c r="AO9" s="74" t="s">
        <v>29</v>
      </c>
      <c r="AP9" s="75">
        <f>SUM(O8:O11)</f>
        <v>5921.5</v>
      </c>
      <c r="AQ9" s="61">
        <f>SUM(P8:P11)</f>
        <v>3501.5</v>
      </c>
      <c r="AR9" s="62">
        <f>SUM(Q8:Q11)</f>
        <v>0</v>
      </c>
      <c r="AS9" s="147" t="s">
        <v>29</v>
      </c>
      <c r="AT9" s="148">
        <f>SUM(V8:V11)</f>
        <v>5896.5</v>
      </c>
      <c r="AU9" s="134">
        <f>SUM(W8:W11)</f>
        <v>3536.5</v>
      </c>
      <c r="AV9" s="135">
        <f>SUM(X8:X11)</f>
        <v>0</v>
      </c>
      <c r="AW9" s="252" t="s">
        <v>29</v>
      </c>
      <c r="AX9" s="253">
        <f>SUM(AC8:AC11)</f>
        <v>6059.5</v>
      </c>
      <c r="AY9" s="232">
        <f>SUM(AD8:AD11)</f>
        <v>3547.5</v>
      </c>
      <c r="AZ9" s="234">
        <f>SUM(AE8:AE11)</f>
        <v>0</v>
      </c>
      <c r="BA9" s="90" t="s">
        <v>29</v>
      </c>
      <c r="BB9" s="112">
        <f>SUM(AJ8:AJ11)</f>
        <v>6099.5</v>
      </c>
      <c r="BC9" s="118">
        <f>SUM(AK8:AK11)</f>
        <v>3604.5</v>
      </c>
      <c r="BD9" s="98">
        <f>SUM(AL8:AL11)</f>
        <v>0</v>
      </c>
      <c r="BH9" s="83" t="s">
        <v>36</v>
      </c>
      <c r="BI9" s="84"/>
      <c r="BJ9" s="85"/>
      <c r="BK9" s="84">
        <f>ROUND(AQ17*0.001,3)</f>
        <v>1.583</v>
      </c>
      <c r="BL9" s="85">
        <f>ROUND(AQ18,2)</f>
        <v>77.98</v>
      </c>
      <c r="BM9" s="84"/>
      <c r="BN9" s="85"/>
      <c r="BO9" s="60">
        <f t="shared" si="8"/>
        <v>1.583</v>
      </c>
      <c r="BP9" s="62">
        <f t="shared" si="9"/>
        <v>77.98</v>
      </c>
    </row>
    <row r="10" spans="1:68" ht="15.75" thickBot="1" x14ac:dyDescent="0.3">
      <c r="B10" s="10">
        <v>7</v>
      </c>
      <c r="C10" s="163" t="s">
        <v>39</v>
      </c>
      <c r="D10" s="164"/>
      <c r="E10" s="164"/>
      <c r="F10" s="41" t="s">
        <v>40</v>
      </c>
      <c r="G10" s="11"/>
      <c r="H10" s="1">
        <v>1390.5</v>
      </c>
      <c r="I10" s="12"/>
      <c r="J10" s="21">
        <f t="shared" si="4"/>
        <v>49</v>
      </c>
      <c r="K10" s="60">
        <v>690</v>
      </c>
      <c r="L10" s="61">
        <v>690</v>
      </c>
      <c r="M10" s="61">
        <v>703</v>
      </c>
      <c r="N10" s="62">
        <f t="shared" si="0"/>
        <v>703</v>
      </c>
      <c r="O10" s="11"/>
      <c r="P10" s="23">
        <f t="shared" ref="P10:P15" si="10">H10-N10</f>
        <v>687.5</v>
      </c>
      <c r="Q10" s="12"/>
      <c r="R10" s="133">
        <v>740</v>
      </c>
      <c r="S10" s="134">
        <v>682</v>
      </c>
      <c r="T10" s="134">
        <v>760</v>
      </c>
      <c r="U10" s="135">
        <f t="shared" si="1"/>
        <v>760</v>
      </c>
      <c r="V10" s="11"/>
      <c r="W10" s="23">
        <f t="shared" ref="W10:W15" si="11">H10-U10</f>
        <v>630.5</v>
      </c>
      <c r="X10" s="12"/>
      <c r="Y10" s="231">
        <v>588</v>
      </c>
      <c r="Z10" s="232">
        <v>631</v>
      </c>
      <c r="AA10" s="232">
        <v>735</v>
      </c>
      <c r="AB10" s="234">
        <f t="shared" si="2"/>
        <v>735</v>
      </c>
      <c r="AC10" s="11"/>
      <c r="AD10" s="1">
        <f t="shared" ref="AD10:AD15" si="12">H10-AB10</f>
        <v>655.5</v>
      </c>
      <c r="AE10" s="12"/>
      <c r="AF10" s="97">
        <v>594</v>
      </c>
      <c r="AG10" s="118">
        <v>651</v>
      </c>
      <c r="AH10" s="118">
        <v>648</v>
      </c>
      <c r="AI10" s="98">
        <f t="shared" si="3"/>
        <v>651</v>
      </c>
      <c r="AJ10" s="13"/>
      <c r="AK10" s="1">
        <f t="shared" ref="AK10:AK15" si="13">H10-AI10</f>
        <v>739.5</v>
      </c>
      <c r="AL10" s="12"/>
      <c r="AO10" s="76" t="s">
        <v>32</v>
      </c>
      <c r="AP10" s="77">
        <f>AP9/AP8*100</f>
        <v>73.245098645556311</v>
      </c>
      <c r="AQ10" s="78">
        <f>AQ9/AQ8*100</f>
        <v>72.562428763858662</v>
      </c>
      <c r="AR10" s="79"/>
      <c r="AS10" s="149" t="s">
        <v>32</v>
      </c>
      <c r="AT10" s="150">
        <f>AT9/AT8*100</f>
        <v>72.935864926711616</v>
      </c>
      <c r="AU10" s="151">
        <f>AU9/AU8*100</f>
        <v>73.287742202880537</v>
      </c>
      <c r="AV10" s="152"/>
      <c r="AW10" s="254" t="s">
        <v>32</v>
      </c>
      <c r="AX10" s="255">
        <f>AX9/AX8*100</f>
        <v>74.952068773579072</v>
      </c>
      <c r="AY10" s="256">
        <f>AY9/AY8*100</f>
        <v>73.515697855144552</v>
      </c>
      <c r="AZ10" s="257"/>
      <c r="BA10" s="99" t="s">
        <v>32</v>
      </c>
      <c r="BB10" s="114">
        <f>BB9/BB8*100</f>
        <v>75.446842723730597</v>
      </c>
      <c r="BC10" s="115">
        <f>BC9/BC8*100</f>
        <v>74.696922598694442</v>
      </c>
      <c r="BD10" s="101"/>
      <c r="BH10" s="86" t="s">
        <v>37</v>
      </c>
      <c r="BI10" s="87"/>
      <c r="BJ10" s="79"/>
      <c r="BK10" s="87">
        <f>ROUND(AQ21*0.001,3)</f>
        <v>1.573</v>
      </c>
      <c r="BL10" s="79">
        <f>ROUND(AQ22,2)</f>
        <v>83.32</v>
      </c>
      <c r="BM10" s="87"/>
      <c r="BN10" s="79"/>
      <c r="BO10" s="87">
        <f t="shared" si="8"/>
        <v>1.573</v>
      </c>
      <c r="BP10" s="79">
        <f t="shared" si="9"/>
        <v>83.32</v>
      </c>
    </row>
    <row r="11" spans="1:68" ht="15.75" thickBot="1" x14ac:dyDescent="0.3">
      <c r="B11" s="10">
        <v>8</v>
      </c>
      <c r="C11" s="189" t="s">
        <v>62</v>
      </c>
      <c r="D11" s="190"/>
      <c r="E11" s="190"/>
      <c r="F11" s="42" t="s">
        <v>41</v>
      </c>
      <c r="G11" s="24"/>
      <c r="H11" s="31">
        <v>3435</v>
      </c>
      <c r="I11" s="25"/>
      <c r="J11" s="47">
        <f t="shared" si="4"/>
        <v>82</v>
      </c>
      <c r="K11" s="60">
        <v>471</v>
      </c>
      <c r="L11" s="61">
        <v>504</v>
      </c>
      <c r="M11" s="61">
        <v>621</v>
      </c>
      <c r="N11" s="62">
        <f t="shared" si="0"/>
        <v>621</v>
      </c>
      <c r="O11" s="29"/>
      <c r="P11" s="23">
        <f t="shared" si="10"/>
        <v>2814</v>
      </c>
      <c r="Q11" s="12"/>
      <c r="R11" s="133">
        <v>508</v>
      </c>
      <c r="S11" s="134">
        <v>459</v>
      </c>
      <c r="T11" s="134">
        <v>529</v>
      </c>
      <c r="U11" s="135">
        <f t="shared" si="1"/>
        <v>529</v>
      </c>
      <c r="V11" s="29"/>
      <c r="W11" s="23">
        <f t="shared" si="11"/>
        <v>2906</v>
      </c>
      <c r="X11" s="12"/>
      <c r="Y11" s="231">
        <v>539</v>
      </c>
      <c r="Z11" s="232">
        <v>543</v>
      </c>
      <c r="AA11" s="232">
        <v>430</v>
      </c>
      <c r="AB11" s="234">
        <f t="shared" si="2"/>
        <v>543</v>
      </c>
      <c r="AC11" s="32"/>
      <c r="AD11" s="31">
        <f t="shared" si="12"/>
        <v>2892</v>
      </c>
      <c r="AE11" s="25"/>
      <c r="AF11" s="97">
        <v>570</v>
      </c>
      <c r="AG11" s="118">
        <v>551</v>
      </c>
      <c r="AH11" s="118">
        <v>568</v>
      </c>
      <c r="AI11" s="98">
        <f t="shared" si="3"/>
        <v>570</v>
      </c>
      <c r="AJ11" s="45"/>
      <c r="AK11" s="31">
        <f t="shared" si="13"/>
        <v>2865</v>
      </c>
      <c r="AL11" s="25"/>
      <c r="AO11" s="70" t="s">
        <v>35</v>
      </c>
      <c r="AP11" s="71" t="s">
        <v>20</v>
      </c>
      <c r="AQ11" s="55" t="s">
        <v>21</v>
      </c>
      <c r="AR11" s="56" t="s">
        <v>22</v>
      </c>
      <c r="AS11" s="143" t="s">
        <v>35</v>
      </c>
      <c r="AT11" s="144" t="s">
        <v>20</v>
      </c>
      <c r="AU11" s="128" t="s">
        <v>21</v>
      </c>
      <c r="AV11" s="129" t="s">
        <v>22</v>
      </c>
      <c r="AW11" s="248" t="s">
        <v>35</v>
      </c>
      <c r="AX11" s="249" t="s">
        <v>20</v>
      </c>
      <c r="AY11" s="223" t="s">
        <v>21</v>
      </c>
      <c r="AZ11" s="224" t="s">
        <v>22</v>
      </c>
      <c r="BA11" s="102" t="s">
        <v>35</v>
      </c>
      <c r="BB11" s="105" t="s">
        <v>20</v>
      </c>
      <c r="BC11" s="106" t="s">
        <v>21</v>
      </c>
      <c r="BD11" s="104" t="s">
        <v>22</v>
      </c>
      <c r="BH11" s="88" t="s">
        <v>27</v>
      </c>
      <c r="BI11" s="54">
        <f>ROUND(SUM(BI6:BI10),3)</f>
        <v>8.5269999999999992</v>
      </c>
      <c r="BJ11" s="56">
        <f>ROUND(AVERAGE(BJ6:BJ10),2)</f>
        <v>56.52</v>
      </c>
      <c r="BK11" s="54">
        <f>ROUND(SUM(BK6:BK10),3)</f>
        <v>17.265999999999998</v>
      </c>
      <c r="BL11" s="56">
        <f>ROUND(AVERAGE(BL6:BL10),2)</f>
        <v>73.84</v>
      </c>
      <c r="BM11" s="54"/>
      <c r="BN11" s="56"/>
      <c r="BO11" s="54">
        <f>ROUND(BI11+BK11+BM11,3)</f>
        <v>25.792999999999999</v>
      </c>
      <c r="BP11" s="56">
        <f>ROUND(AVERAGE(BJ11,BL11,BN11),2)</f>
        <v>65.180000000000007</v>
      </c>
    </row>
    <row r="12" spans="1:68" x14ac:dyDescent="0.25">
      <c r="B12" s="10">
        <v>9</v>
      </c>
      <c r="C12" s="191" t="s">
        <v>59</v>
      </c>
      <c r="D12" s="192"/>
      <c r="E12" s="192"/>
      <c r="F12" s="34" t="s">
        <v>60</v>
      </c>
      <c r="G12" s="13"/>
      <c r="H12" s="14">
        <v>2781</v>
      </c>
      <c r="I12" s="15"/>
      <c r="J12" s="28">
        <f t="shared" si="4"/>
        <v>88</v>
      </c>
      <c r="K12" s="63">
        <v>333</v>
      </c>
      <c r="L12" s="64">
        <v>309</v>
      </c>
      <c r="M12" s="64">
        <v>332</v>
      </c>
      <c r="N12" s="65">
        <f t="shared" si="0"/>
        <v>333</v>
      </c>
      <c r="O12" s="19"/>
      <c r="P12" s="17">
        <f t="shared" si="10"/>
        <v>2448</v>
      </c>
      <c r="Q12" s="18"/>
      <c r="R12" s="130">
        <v>313</v>
      </c>
      <c r="S12" s="131">
        <v>365</v>
      </c>
      <c r="T12" s="131">
        <v>324</v>
      </c>
      <c r="U12" s="132">
        <f t="shared" si="1"/>
        <v>365</v>
      </c>
      <c r="V12" s="19"/>
      <c r="W12" s="17">
        <f t="shared" si="11"/>
        <v>2416</v>
      </c>
      <c r="X12" s="18"/>
      <c r="Y12" s="228">
        <v>330</v>
      </c>
      <c r="Z12" s="229">
        <v>339</v>
      </c>
      <c r="AA12" s="229">
        <v>348</v>
      </c>
      <c r="AB12" s="230">
        <f t="shared" si="2"/>
        <v>348</v>
      </c>
      <c r="AC12" s="19"/>
      <c r="AD12" s="44">
        <f t="shared" si="12"/>
        <v>2433</v>
      </c>
      <c r="AE12" s="15"/>
      <c r="AF12" s="109">
        <v>323</v>
      </c>
      <c r="AG12" s="124">
        <v>276</v>
      </c>
      <c r="AH12" s="124">
        <v>293</v>
      </c>
      <c r="AI12" s="125">
        <f t="shared" si="3"/>
        <v>323</v>
      </c>
      <c r="AJ12" s="19"/>
      <c r="AK12" s="14">
        <f t="shared" si="13"/>
        <v>2458</v>
      </c>
      <c r="AL12" s="15"/>
      <c r="AO12" s="72" t="s">
        <v>27</v>
      </c>
      <c r="AP12" s="73">
        <f>SUM(G12:G17)</f>
        <v>6549</v>
      </c>
      <c r="AQ12" s="58">
        <f>SUM(H12:H17)</f>
        <v>7695.4000000000005</v>
      </c>
      <c r="AR12" s="59"/>
      <c r="AS12" s="145" t="s">
        <v>27</v>
      </c>
      <c r="AT12" s="146">
        <f>SUM(G12:G17)</f>
        <v>6549</v>
      </c>
      <c r="AU12" s="140">
        <f>SUM(H12:H17)</f>
        <v>7695.4000000000005</v>
      </c>
      <c r="AV12" s="141"/>
      <c r="AW12" s="250" t="s">
        <v>27</v>
      </c>
      <c r="AX12" s="251">
        <f>SUM(G12:G17)</f>
        <v>6549</v>
      </c>
      <c r="AY12" s="239">
        <f>SUM(H12:H17)</f>
        <v>7695.4000000000005</v>
      </c>
      <c r="AZ12" s="241"/>
      <c r="BA12" s="107" t="s">
        <v>27</v>
      </c>
      <c r="BB12" s="108">
        <f>SUM(G12:G17)</f>
        <v>6549</v>
      </c>
      <c r="BC12" s="117">
        <f>SUM(H12:H17)</f>
        <v>7695.4000000000005</v>
      </c>
      <c r="BD12" s="94"/>
    </row>
    <row r="13" spans="1:68" x14ac:dyDescent="0.25">
      <c r="B13" s="10">
        <v>10</v>
      </c>
      <c r="C13" s="193" t="s">
        <v>42</v>
      </c>
      <c r="D13" s="194"/>
      <c r="E13" s="194"/>
      <c r="F13" s="35" t="s">
        <v>43</v>
      </c>
      <c r="G13" s="11"/>
      <c r="H13" s="1">
        <v>788</v>
      </c>
      <c r="I13" s="12"/>
      <c r="J13" s="21">
        <f t="shared" si="4"/>
        <v>86</v>
      </c>
      <c r="K13" s="60">
        <v>108</v>
      </c>
      <c r="L13" s="61">
        <v>101</v>
      </c>
      <c r="M13" s="61">
        <v>83</v>
      </c>
      <c r="N13" s="62">
        <f t="shared" si="0"/>
        <v>108</v>
      </c>
      <c r="P13" s="1">
        <f t="shared" si="10"/>
        <v>680</v>
      </c>
      <c r="Q13" s="12"/>
      <c r="R13" s="133">
        <v>66</v>
      </c>
      <c r="S13" s="134">
        <v>55</v>
      </c>
      <c r="T13" s="134">
        <v>51</v>
      </c>
      <c r="U13" s="135">
        <f t="shared" si="1"/>
        <v>66</v>
      </c>
      <c r="V13" s="30"/>
      <c r="W13" s="1">
        <f t="shared" si="11"/>
        <v>722</v>
      </c>
      <c r="X13" s="12"/>
      <c r="Y13" s="231">
        <v>55</v>
      </c>
      <c r="Z13" s="232">
        <v>45</v>
      </c>
      <c r="AA13" s="232">
        <v>61</v>
      </c>
      <c r="AB13" s="234">
        <f t="shared" si="2"/>
        <v>61</v>
      </c>
      <c r="AD13" s="1">
        <f t="shared" si="12"/>
        <v>727</v>
      </c>
      <c r="AE13" s="12"/>
      <c r="AF13" s="97">
        <v>84</v>
      </c>
      <c r="AG13" s="118">
        <v>101</v>
      </c>
      <c r="AH13" s="118">
        <v>107</v>
      </c>
      <c r="AI13" s="98">
        <f t="shared" si="3"/>
        <v>107</v>
      </c>
      <c r="AK13" s="1">
        <f t="shared" si="13"/>
        <v>681</v>
      </c>
      <c r="AL13" s="12"/>
      <c r="AO13" s="74" t="s">
        <v>29</v>
      </c>
      <c r="AP13" s="75">
        <f>SUM(O12:O17)</f>
        <v>2605</v>
      </c>
      <c r="AQ13" s="61">
        <f>SUM(P12:P17)</f>
        <v>5524.4000000000005</v>
      </c>
      <c r="AR13" s="62"/>
      <c r="AS13" s="147" t="s">
        <v>29</v>
      </c>
      <c r="AT13" s="148">
        <f>SUM(V12:V17)</f>
        <v>3328</v>
      </c>
      <c r="AU13" s="148">
        <f>SUM(W12:W17)</f>
        <v>6266.4000000000005</v>
      </c>
      <c r="AV13" s="135"/>
      <c r="AW13" s="252" t="s">
        <v>29</v>
      </c>
      <c r="AX13" s="253">
        <f>SUM(AC12:AC17)</f>
        <v>2849</v>
      </c>
      <c r="AY13" s="232">
        <f>SUM(AD12:AD17)</f>
        <v>5465.4</v>
      </c>
      <c r="AZ13" s="234"/>
      <c r="BA13" s="90" t="s">
        <v>29</v>
      </c>
      <c r="BB13" s="112">
        <f>SUM(AJ12:AJ17)</f>
        <v>2464</v>
      </c>
      <c r="BC13" s="118">
        <f>SUM(AK12:AK17)</f>
        <v>5685.4000000000005</v>
      </c>
      <c r="BD13" s="98"/>
    </row>
    <row r="14" spans="1:68" ht="15.75" thickBot="1" x14ac:dyDescent="0.3">
      <c r="B14" s="10">
        <v>11</v>
      </c>
      <c r="C14" s="193" t="s">
        <v>61</v>
      </c>
      <c r="D14" s="194"/>
      <c r="E14" s="194"/>
      <c r="F14" s="35" t="s">
        <v>44</v>
      </c>
      <c r="G14" s="11"/>
      <c r="H14" s="1">
        <v>1953.1</v>
      </c>
      <c r="I14" s="12"/>
      <c r="J14" s="21">
        <f t="shared" si="4"/>
        <v>51</v>
      </c>
      <c r="K14" s="60">
        <v>541</v>
      </c>
      <c r="L14" s="61">
        <v>958</v>
      </c>
      <c r="M14" s="61">
        <v>954</v>
      </c>
      <c r="N14" s="62">
        <f t="shared" si="0"/>
        <v>958</v>
      </c>
      <c r="O14" s="11"/>
      <c r="P14" s="1">
        <f t="shared" si="10"/>
        <v>995.09999999999991</v>
      </c>
      <c r="Q14" s="12"/>
      <c r="R14" s="133">
        <v>803</v>
      </c>
      <c r="S14" s="134">
        <v>706</v>
      </c>
      <c r="T14" s="134">
        <v>822</v>
      </c>
      <c r="U14" s="135">
        <f t="shared" si="1"/>
        <v>822</v>
      </c>
      <c r="V14" s="11"/>
      <c r="W14" s="1">
        <f t="shared" si="11"/>
        <v>1131.0999999999999</v>
      </c>
      <c r="X14" s="12"/>
      <c r="Y14" s="231">
        <v>862</v>
      </c>
      <c r="Z14" s="232">
        <v>1020</v>
      </c>
      <c r="AA14" s="232">
        <v>717</v>
      </c>
      <c r="AB14" s="234">
        <f t="shared" si="2"/>
        <v>1020</v>
      </c>
      <c r="AC14" s="11"/>
      <c r="AD14" s="1">
        <f t="shared" si="12"/>
        <v>933.09999999999991</v>
      </c>
      <c r="AE14" s="12"/>
      <c r="AF14" s="97">
        <v>705</v>
      </c>
      <c r="AG14" s="118">
        <v>854</v>
      </c>
      <c r="AH14" s="118">
        <v>790</v>
      </c>
      <c r="AI14" s="98">
        <f t="shared" si="3"/>
        <v>854</v>
      </c>
      <c r="AJ14" s="11"/>
      <c r="AK14" s="1">
        <f t="shared" si="13"/>
        <v>1099.0999999999999</v>
      </c>
      <c r="AL14" s="12"/>
      <c r="AO14" s="76" t="s">
        <v>32</v>
      </c>
      <c r="AP14" s="77">
        <f>AP13/AP12*100</f>
        <v>39.777065200794013</v>
      </c>
      <c r="AQ14" s="78">
        <f>AQ13/AQ12*100</f>
        <v>71.788341086883079</v>
      </c>
      <c r="AR14" s="79"/>
      <c r="AS14" s="149" t="s">
        <v>32</v>
      </c>
      <c r="AT14" s="150">
        <f>AT13/AT12*100</f>
        <v>50.816918613528784</v>
      </c>
      <c r="AU14" s="151">
        <f>AU13/AU12*100</f>
        <v>81.430464953088858</v>
      </c>
      <c r="AV14" s="152"/>
      <c r="AW14" s="254" t="s">
        <v>32</v>
      </c>
      <c r="AX14" s="255">
        <f>AX13/AX12*100</f>
        <v>43.502824858757059</v>
      </c>
      <c r="AY14" s="256">
        <f>AY13/AY12*100</f>
        <v>71.021649296982602</v>
      </c>
      <c r="AZ14" s="257"/>
      <c r="BA14" s="99" t="s">
        <v>32</v>
      </c>
      <c r="BB14" s="114">
        <f>BB13/BB12*100</f>
        <v>37.624064742708811</v>
      </c>
      <c r="BC14" s="115">
        <f>BC13/BC12*100</f>
        <v>73.880500038984337</v>
      </c>
      <c r="BD14" s="101"/>
    </row>
    <row r="15" spans="1:68" ht="15.75" thickBot="1" x14ac:dyDescent="0.3">
      <c r="B15" s="10">
        <v>12</v>
      </c>
      <c r="C15" s="218" t="s">
        <v>45</v>
      </c>
      <c r="D15" s="219"/>
      <c r="E15" s="219"/>
      <c r="F15" s="35" t="s">
        <v>46</v>
      </c>
      <c r="G15" s="11"/>
      <c r="H15" s="1">
        <v>1493.6</v>
      </c>
      <c r="I15" s="12"/>
      <c r="J15" s="22">
        <f t="shared" si="4"/>
        <v>48</v>
      </c>
      <c r="K15" s="60">
        <v>772</v>
      </c>
      <c r="L15" s="61">
        <v>648</v>
      </c>
      <c r="M15" s="61">
        <v>755</v>
      </c>
      <c r="N15" s="62">
        <f t="shared" si="0"/>
        <v>772</v>
      </c>
      <c r="P15" s="1">
        <f t="shared" si="10"/>
        <v>721.59999999999991</v>
      </c>
      <c r="Q15" s="12"/>
      <c r="R15" s="133">
        <v>176</v>
      </c>
      <c r="S15" s="134">
        <v>168</v>
      </c>
      <c r="T15" s="134">
        <v>162</v>
      </c>
      <c r="U15" s="135">
        <f t="shared" si="1"/>
        <v>176</v>
      </c>
      <c r="V15" s="30"/>
      <c r="W15" s="1">
        <f t="shared" si="11"/>
        <v>1317.6</v>
      </c>
      <c r="X15" s="12"/>
      <c r="Y15" s="231">
        <v>715</v>
      </c>
      <c r="Z15" s="232">
        <v>675</v>
      </c>
      <c r="AA15" s="232">
        <v>801</v>
      </c>
      <c r="AB15" s="234">
        <f t="shared" si="2"/>
        <v>801</v>
      </c>
      <c r="AD15" s="1">
        <f t="shared" si="12"/>
        <v>692.59999999999991</v>
      </c>
      <c r="AE15" s="12"/>
      <c r="AF15" s="97">
        <v>726</v>
      </c>
      <c r="AG15" s="118">
        <v>677</v>
      </c>
      <c r="AH15" s="118">
        <v>691</v>
      </c>
      <c r="AI15" s="98">
        <f t="shared" si="3"/>
        <v>726</v>
      </c>
      <c r="AK15" s="1">
        <f t="shared" si="13"/>
        <v>767.59999999999991</v>
      </c>
      <c r="AL15" s="12"/>
      <c r="AO15" s="70" t="s">
        <v>36</v>
      </c>
      <c r="AP15" s="71" t="s">
        <v>20</v>
      </c>
      <c r="AQ15" s="55" t="s">
        <v>21</v>
      </c>
      <c r="AR15" s="56" t="s">
        <v>22</v>
      </c>
      <c r="AS15" s="143" t="s">
        <v>36</v>
      </c>
      <c r="AT15" s="144" t="s">
        <v>20</v>
      </c>
      <c r="AU15" s="128" t="s">
        <v>21</v>
      </c>
      <c r="AV15" s="129" t="s">
        <v>22</v>
      </c>
      <c r="AW15" s="248" t="s">
        <v>36</v>
      </c>
      <c r="AX15" s="249" t="s">
        <v>20</v>
      </c>
      <c r="AY15" s="223" t="s">
        <v>21</v>
      </c>
      <c r="AZ15" s="224" t="s">
        <v>22</v>
      </c>
      <c r="BA15" s="102" t="s">
        <v>36</v>
      </c>
      <c r="BB15" s="105" t="s">
        <v>20</v>
      </c>
      <c r="BC15" s="106" t="s">
        <v>21</v>
      </c>
      <c r="BD15" s="104" t="s">
        <v>22</v>
      </c>
      <c r="BH15" s="183" t="s">
        <v>16</v>
      </c>
      <c r="BI15" s="184"/>
      <c r="BJ15" s="184"/>
      <c r="BK15" s="184"/>
      <c r="BL15" s="184"/>
      <c r="BM15" s="184"/>
      <c r="BN15" s="184"/>
      <c r="BO15" s="184"/>
      <c r="BP15" s="185"/>
    </row>
    <row r="16" spans="1:68" ht="30" customHeight="1" thickBot="1" x14ac:dyDescent="0.3">
      <c r="A16" s="51"/>
      <c r="B16" s="52">
        <v>13</v>
      </c>
      <c r="C16" s="220" t="s">
        <v>76</v>
      </c>
      <c r="D16" s="221"/>
      <c r="E16" s="221"/>
      <c r="F16" s="53" t="s">
        <v>38</v>
      </c>
      <c r="G16" s="27">
        <v>6549</v>
      </c>
      <c r="H16" s="1"/>
      <c r="I16" s="12"/>
      <c r="J16" s="21">
        <f>ROUND(O16/G16*100,0)</f>
        <v>40</v>
      </c>
      <c r="K16" s="60">
        <v>3944</v>
      </c>
      <c r="L16" s="61">
        <v>3917</v>
      </c>
      <c r="M16" s="61">
        <v>3492</v>
      </c>
      <c r="N16" s="62">
        <f t="shared" si="0"/>
        <v>3944</v>
      </c>
      <c r="O16" s="11">
        <f>G16-N16</f>
        <v>2605</v>
      </c>
      <c r="P16" s="1"/>
      <c r="Q16" s="12"/>
      <c r="R16" s="133">
        <v>3154</v>
      </c>
      <c r="S16" s="134">
        <v>2359</v>
      </c>
      <c r="T16" s="134">
        <v>3221</v>
      </c>
      <c r="U16" s="135">
        <f t="shared" si="1"/>
        <v>3221</v>
      </c>
      <c r="V16" s="11">
        <f>G16-U16</f>
        <v>3328</v>
      </c>
      <c r="W16" s="1"/>
      <c r="X16" s="12"/>
      <c r="Y16" s="231">
        <v>3665</v>
      </c>
      <c r="Z16" s="232">
        <v>3700</v>
      </c>
      <c r="AA16" s="232">
        <v>2958</v>
      </c>
      <c r="AB16" s="234">
        <f t="shared" si="2"/>
        <v>3700</v>
      </c>
      <c r="AC16" s="11">
        <f>G16-AB16</f>
        <v>2849</v>
      </c>
      <c r="AD16" s="1"/>
      <c r="AE16" s="12"/>
      <c r="AF16" s="97">
        <v>2534</v>
      </c>
      <c r="AG16" s="118">
        <v>4085</v>
      </c>
      <c r="AH16" s="118">
        <v>3950</v>
      </c>
      <c r="AI16" s="98">
        <f t="shared" si="3"/>
        <v>4085</v>
      </c>
      <c r="AJ16" s="11">
        <f>G16-AI16</f>
        <v>2464</v>
      </c>
      <c r="AK16" s="1"/>
      <c r="AL16" s="12"/>
      <c r="AO16" s="72" t="s">
        <v>27</v>
      </c>
      <c r="AP16" s="73"/>
      <c r="AQ16" s="58">
        <f>SUM(H18:H19)</f>
        <v>2029.6000000000001</v>
      </c>
      <c r="AR16" s="59">
        <f>SUM(I18:I19)</f>
        <v>0</v>
      </c>
      <c r="AS16" s="145" t="s">
        <v>27</v>
      </c>
      <c r="AT16" s="146"/>
      <c r="AU16" s="140">
        <f>SUM(H18:H19)</f>
        <v>2029.6000000000001</v>
      </c>
      <c r="AV16" s="141">
        <f>SUM(I18:I19)</f>
        <v>0</v>
      </c>
      <c r="AW16" s="250" t="s">
        <v>27</v>
      </c>
      <c r="AX16" s="251"/>
      <c r="AY16" s="239">
        <f>SUM(H18:H19)</f>
        <v>2029.6000000000001</v>
      </c>
      <c r="AZ16" s="241">
        <f>SUM(I18:I19)</f>
        <v>0</v>
      </c>
      <c r="BA16" s="107" t="s">
        <v>27</v>
      </c>
      <c r="BB16" s="108"/>
      <c r="BC16" s="117">
        <f>SUM(H18:H19)</f>
        <v>2029.6000000000001</v>
      </c>
      <c r="BD16" s="94">
        <f>SUM(I18:I19)</f>
        <v>0</v>
      </c>
      <c r="BH16" s="186"/>
      <c r="BI16" s="187"/>
      <c r="BJ16" s="187"/>
      <c r="BK16" s="187"/>
      <c r="BL16" s="187"/>
      <c r="BM16" s="187"/>
      <c r="BN16" s="187"/>
      <c r="BO16" s="187"/>
      <c r="BP16" s="188"/>
    </row>
    <row r="17" spans="2:68" ht="15" customHeight="1" thickBot="1" x14ac:dyDescent="0.3">
      <c r="B17" s="10">
        <v>14</v>
      </c>
      <c r="C17" s="161" t="s">
        <v>47</v>
      </c>
      <c r="D17" s="162"/>
      <c r="E17" s="162"/>
      <c r="F17" s="36" t="s">
        <v>48</v>
      </c>
      <c r="G17" s="24"/>
      <c r="H17" s="31">
        <v>679.7</v>
      </c>
      <c r="I17" s="25"/>
      <c r="J17" s="33">
        <f t="shared" si="4"/>
        <v>100</v>
      </c>
      <c r="K17" s="66">
        <v>0</v>
      </c>
      <c r="L17" s="67">
        <v>0</v>
      </c>
      <c r="M17" s="67">
        <v>0</v>
      </c>
      <c r="N17" s="68">
        <f t="shared" si="0"/>
        <v>0</v>
      </c>
      <c r="O17" s="24"/>
      <c r="P17" s="31">
        <f>H17-N17</f>
        <v>679.7</v>
      </c>
      <c r="Q17" s="25"/>
      <c r="R17" s="136">
        <v>0</v>
      </c>
      <c r="S17" s="137">
        <v>0</v>
      </c>
      <c r="T17" s="137">
        <v>0</v>
      </c>
      <c r="U17" s="138">
        <f>MAX(R17:T17)</f>
        <v>0</v>
      </c>
      <c r="V17" s="24"/>
      <c r="W17" s="31">
        <f>H17-U17</f>
        <v>679.7</v>
      </c>
      <c r="X17" s="25"/>
      <c r="Y17" s="235">
        <v>0</v>
      </c>
      <c r="Z17" s="236">
        <v>0</v>
      </c>
      <c r="AA17" s="236">
        <v>0</v>
      </c>
      <c r="AB17" s="237">
        <f t="shared" si="2"/>
        <v>0</v>
      </c>
      <c r="AC17" s="24"/>
      <c r="AD17" s="31">
        <f>H17-AB17</f>
        <v>679.7</v>
      </c>
      <c r="AE17" s="25"/>
      <c r="AF17" s="91">
        <v>0</v>
      </c>
      <c r="AG17" s="116">
        <v>0</v>
      </c>
      <c r="AH17" s="116">
        <v>0</v>
      </c>
      <c r="AI17" s="92">
        <f t="shared" si="3"/>
        <v>0</v>
      </c>
      <c r="AJ17" s="24"/>
      <c r="AK17" s="31">
        <f>H17-AI17</f>
        <v>679.7</v>
      </c>
      <c r="AL17" s="25"/>
      <c r="AO17" s="74" t="s">
        <v>29</v>
      </c>
      <c r="AP17" s="75"/>
      <c r="AQ17" s="61">
        <f>SUM(P18:P19)</f>
        <v>1582.6000000000001</v>
      </c>
      <c r="AR17" s="62">
        <f>SUM(Q18:Q19)</f>
        <v>0</v>
      </c>
      <c r="AS17" s="147" t="s">
        <v>29</v>
      </c>
      <c r="AT17" s="148"/>
      <c r="AU17" s="134">
        <f>SUM(W18:W19)</f>
        <v>1604.6000000000001</v>
      </c>
      <c r="AV17" s="135">
        <f>SUM(X18:X19)</f>
        <v>0</v>
      </c>
      <c r="AW17" s="252" t="s">
        <v>29</v>
      </c>
      <c r="AX17" s="253"/>
      <c r="AY17" s="232">
        <f>SUM(AD18:AD19)</f>
        <v>1645.6000000000001</v>
      </c>
      <c r="AZ17" s="234">
        <f>SUM(AE18:AE19)</f>
        <v>0</v>
      </c>
      <c r="BA17" s="90" t="s">
        <v>29</v>
      </c>
      <c r="BB17" s="112"/>
      <c r="BC17" s="118">
        <f>SUM(AK18:AK19)</f>
        <v>1563.6000000000001</v>
      </c>
      <c r="BD17" s="98">
        <f>SUM(AL18:AL19)</f>
        <v>0</v>
      </c>
      <c r="BH17" s="155" t="s">
        <v>28</v>
      </c>
      <c r="BI17" s="176" t="s">
        <v>20</v>
      </c>
      <c r="BJ17" s="177"/>
      <c r="BK17" s="176" t="s">
        <v>21</v>
      </c>
      <c r="BL17" s="177"/>
      <c r="BM17" s="176" t="s">
        <v>22</v>
      </c>
      <c r="BN17" s="177"/>
      <c r="BO17" s="176" t="s">
        <v>27</v>
      </c>
      <c r="BP17" s="177"/>
    </row>
    <row r="18" spans="2:68" ht="15.75" customHeight="1" thickBot="1" x14ac:dyDescent="0.3">
      <c r="B18" s="10">
        <v>15</v>
      </c>
      <c r="C18" s="163" t="s">
        <v>49</v>
      </c>
      <c r="D18" s="164"/>
      <c r="E18" s="164"/>
      <c r="F18" s="35" t="s">
        <v>50</v>
      </c>
      <c r="G18" s="11"/>
      <c r="H18" s="1">
        <v>755.2</v>
      </c>
      <c r="I18" s="12"/>
      <c r="J18" s="28">
        <f t="shared" si="4"/>
        <v>99</v>
      </c>
      <c r="K18" s="57">
        <v>5</v>
      </c>
      <c r="L18" s="58">
        <v>4</v>
      </c>
      <c r="M18" s="58">
        <v>4</v>
      </c>
      <c r="N18" s="59">
        <f t="shared" si="0"/>
        <v>5</v>
      </c>
      <c r="O18" s="13"/>
      <c r="P18" s="14">
        <f>H18-N18</f>
        <v>750.2</v>
      </c>
      <c r="Q18" s="15"/>
      <c r="R18" s="139">
        <v>4</v>
      </c>
      <c r="S18" s="140">
        <v>4</v>
      </c>
      <c r="T18" s="140">
        <v>6</v>
      </c>
      <c r="U18" s="141">
        <f t="shared" ref="U18:U20" si="14">MAX(R18:T18)</f>
        <v>6</v>
      </c>
      <c r="V18" s="13"/>
      <c r="W18" s="14">
        <f>H18-U18</f>
        <v>749.2</v>
      </c>
      <c r="X18" s="15"/>
      <c r="Y18" s="238">
        <v>6</v>
      </c>
      <c r="Z18" s="239">
        <v>10</v>
      </c>
      <c r="AA18" s="240">
        <v>5</v>
      </c>
      <c r="AB18" s="241">
        <f t="shared" si="2"/>
        <v>10</v>
      </c>
      <c r="AC18" s="13"/>
      <c r="AD18" s="14">
        <f>H18-AB18</f>
        <v>745.2</v>
      </c>
      <c r="AE18" s="15"/>
      <c r="AF18" s="93">
        <v>5</v>
      </c>
      <c r="AG18" s="117">
        <v>5</v>
      </c>
      <c r="AH18" s="117">
        <v>5</v>
      </c>
      <c r="AI18" s="94">
        <f t="shared" si="3"/>
        <v>5</v>
      </c>
      <c r="AJ18" s="13"/>
      <c r="AK18" s="14">
        <f>H18-AI18</f>
        <v>750.2</v>
      </c>
      <c r="AL18" s="15"/>
      <c r="AO18" s="76" t="s">
        <v>32</v>
      </c>
      <c r="AP18" s="77"/>
      <c r="AQ18" s="78">
        <f>AQ17/AQ16*100</f>
        <v>77.975955853370124</v>
      </c>
      <c r="AR18" s="79"/>
      <c r="AS18" s="149" t="s">
        <v>32</v>
      </c>
      <c r="AT18" s="150"/>
      <c r="AU18" s="151">
        <f>AU17/AU16*100</f>
        <v>79.059913283405606</v>
      </c>
      <c r="AV18" s="152"/>
      <c r="AW18" s="254" t="s">
        <v>32</v>
      </c>
      <c r="AX18" s="255"/>
      <c r="AY18" s="256">
        <f>AY17/AY16*100</f>
        <v>81.080015766653517</v>
      </c>
      <c r="AZ18" s="257"/>
      <c r="BA18" s="99" t="s">
        <v>32</v>
      </c>
      <c r="BB18" s="114"/>
      <c r="BC18" s="115">
        <f>BC17/BC16*100</f>
        <v>77.039810800157667</v>
      </c>
      <c r="BD18" s="101"/>
      <c r="BH18" s="147"/>
      <c r="BI18" s="136" t="s">
        <v>30</v>
      </c>
      <c r="BJ18" s="138" t="s">
        <v>31</v>
      </c>
      <c r="BK18" s="136" t="s">
        <v>30</v>
      </c>
      <c r="BL18" s="138" t="s">
        <v>31</v>
      </c>
      <c r="BM18" s="136" t="s">
        <v>30</v>
      </c>
      <c r="BN18" s="138" t="s">
        <v>31</v>
      </c>
      <c r="BO18" s="136" t="s">
        <v>30</v>
      </c>
      <c r="BP18" s="138" t="s">
        <v>31</v>
      </c>
    </row>
    <row r="19" spans="2:68" ht="15.75" thickBot="1" x14ac:dyDescent="0.3">
      <c r="B19" s="10">
        <v>16</v>
      </c>
      <c r="C19" s="163" t="s">
        <v>51</v>
      </c>
      <c r="D19" s="164"/>
      <c r="E19" s="164"/>
      <c r="F19" s="35" t="s">
        <v>52</v>
      </c>
      <c r="G19" s="11"/>
      <c r="H19" s="1">
        <v>1274.4000000000001</v>
      </c>
      <c r="I19" s="12"/>
      <c r="J19" s="33">
        <f t="shared" si="4"/>
        <v>65</v>
      </c>
      <c r="K19" s="60">
        <v>255</v>
      </c>
      <c r="L19" s="61">
        <v>208</v>
      </c>
      <c r="M19" s="61">
        <v>442</v>
      </c>
      <c r="N19" s="62">
        <f t="shared" si="0"/>
        <v>442</v>
      </c>
      <c r="O19" s="11"/>
      <c r="P19" s="1">
        <f>H19-N19</f>
        <v>832.40000000000009</v>
      </c>
      <c r="Q19" s="12"/>
      <c r="R19" s="133">
        <v>419</v>
      </c>
      <c r="S19" s="134">
        <v>392</v>
      </c>
      <c r="T19" s="134">
        <v>351</v>
      </c>
      <c r="U19" s="135">
        <f t="shared" si="14"/>
        <v>419</v>
      </c>
      <c r="V19" s="11"/>
      <c r="W19" s="1">
        <f>H19-U19</f>
        <v>855.40000000000009</v>
      </c>
      <c r="X19" s="12"/>
      <c r="Y19" s="231">
        <v>353</v>
      </c>
      <c r="Z19" s="232">
        <v>321</v>
      </c>
      <c r="AA19" s="233">
        <v>374</v>
      </c>
      <c r="AB19" s="234">
        <f t="shared" si="2"/>
        <v>374</v>
      </c>
      <c r="AC19" s="11"/>
      <c r="AD19" s="1">
        <f>H19-AB19</f>
        <v>900.40000000000009</v>
      </c>
      <c r="AE19" s="12"/>
      <c r="AF19" s="97">
        <v>428</v>
      </c>
      <c r="AG19" s="118">
        <v>442</v>
      </c>
      <c r="AH19" s="118">
        <v>461</v>
      </c>
      <c r="AI19" s="98">
        <f t="shared" si="3"/>
        <v>461</v>
      </c>
      <c r="AJ19" s="11"/>
      <c r="AK19" s="1">
        <f>H19-AI19</f>
        <v>813.40000000000009</v>
      </c>
      <c r="AL19" s="12"/>
      <c r="AO19" s="70" t="s">
        <v>37</v>
      </c>
      <c r="AP19" s="71" t="s">
        <v>20</v>
      </c>
      <c r="AQ19" s="55" t="s">
        <v>21</v>
      </c>
      <c r="AR19" s="56" t="s">
        <v>22</v>
      </c>
      <c r="AS19" s="143" t="s">
        <v>37</v>
      </c>
      <c r="AT19" s="144" t="s">
        <v>20</v>
      </c>
      <c r="AU19" s="128" t="s">
        <v>21</v>
      </c>
      <c r="AV19" s="129" t="s">
        <v>22</v>
      </c>
      <c r="AW19" s="248" t="s">
        <v>37</v>
      </c>
      <c r="AX19" s="249" t="s">
        <v>20</v>
      </c>
      <c r="AY19" s="223" t="s">
        <v>21</v>
      </c>
      <c r="AZ19" s="224" t="s">
        <v>22</v>
      </c>
      <c r="BA19" s="102" t="s">
        <v>37</v>
      </c>
      <c r="BB19" s="105" t="s">
        <v>20</v>
      </c>
      <c r="BC19" s="106" t="s">
        <v>21</v>
      </c>
      <c r="BD19" s="104" t="s">
        <v>22</v>
      </c>
      <c r="BH19" s="147" t="s">
        <v>23</v>
      </c>
      <c r="BI19" s="139"/>
      <c r="BJ19" s="141"/>
      <c r="BK19" s="139">
        <f>ROUND(AU5*0.001,3)</f>
        <v>5.5369999999999999</v>
      </c>
      <c r="BL19" s="141">
        <f>ROUND(AU6,2)</f>
        <v>69.19</v>
      </c>
      <c r="BM19" s="139"/>
      <c r="BN19" s="141"/>
      <c r="BO19" s="139">
        <f>BI19+BK19+BM19</f>
        <v>5.5369999999999999</v>
      </c>
      <c r="BP19" s="141">
        <f>AVERAGE(BJ19,BL19,BN19)</f>
        <v>69.19</v>
      </c>
    </row>
    <row r="20" spans="2:68" ht="15.75" thickBot="1" x14ac:dyDescent="0.3">
      <c r="B20" s="50">
        <v>17</v>
      </c>
      <c r="C20" s="165" t="s">
        <v>53</v>
      </c>
      <c r="D20" s="166"/>
      <c r="E20" s="167"/>
      <c r="F20" s="43" t="s">
        <v>54</v>
      </c>
      <c r="G20" s="19"/>
      <c r="H20" s="17">
        <v>1888</v>
      </c>
      <c r="I20" s="18"/>
      <c r="J20" s="21">
        <f t="shared" si="4"/>
        <v>83</v>
      </c>
      <c r="K20" s="63">
        <v>315</v>
      </c>
      <c r="L20" s="64">
        <v>281</v>
      </c>
      <c r="M20" s="64">
        <v>226</v>
      </c>
      <c r="N20" s="65">
        <f>MAX(K20:M20)</f>
        <v>315</v>
      </c>
      <c r="O20" s="19"/>
      <c r="P20" s="17">
        <f>H20-N20</f>
        <v>1573</v>
      </c>
      <c r="Q20" s="18"/>
      <c r="R20" s="130">
        <v>206</v>
      </c>
      <c r="S20" s="131">
        <v>181</v>
      </c>
      <c r="T20" s="131">
        <v>170</v>
      </c>
      <c r="U20" s="132">
        <f t="shared" si="14"/>
        <v>206</v>
      </c>
      <c r="V20" s="19"/>
      <c r="W20" s="17">
        <f>H20-U20</f>
        <v>1682</v>
      </c>
      <c r="X20" s="37"/>
      <c r="Y20" s="228">
        <v>176</v>
      </c>
      <c r="Z20" s="229">
        <v>204</v>
      </c>
      <c r="AA20" s="242">
        <v>204</v>
      </c>
      <c r="AB20" s="230">
        <f t="shared" si="2"/>
        <v>204</v>
      </c>
      <c r="AC20" s="19"/>
      <c r="AD20" s="17">
        <f>H20-AB20</f>
        <v>1684</v>
      </c>
      <c r="AE20" s="18"/>
      <c r="AF20" s="109">
        <v>211</v>
      </c>
      <c r="AG20" s="124">
        <v>256</v>
      </c>
      <c r="AH20" s="124">
        <v>270</v>
      </c>
      <c r="AI20" s="125">
        <f t="shared" si="3"/>
        <v>270</v>
      </c>
      <c r="AJ20" s="19"/>
      <c r="AK20" s="38">
        <f>H20-AI20</f>
        <v>1618</v>
      </c>
      <c r="AL20" s="18"/>
      <c r="AO20" s="72" t="s">
        <v>27</v>
      </c>
      <c r="AP20" s="73"/>
      <c r="AQ20" s="58">
        <f>SUM(H20)</f>
        <v>1888</v>
      </c>
      <c r="AR20" s="59"/>
      <c r="AS20" s="145" t="s">
        <v>27</v>
      </c>
      <c r="AT20" s="146"/>
      <c r="AU20" s="140">
        <f>SUM(H20)</f>
        <v>1888</v>
      </c>
      <c r="AV20" s="141"/>
      <c r="AW20" s="250" t="s">
        <v>27</v>
      </c>
      <c r="AX20" s="251"/>
      <c r="AY20" s="239">
        <f>SUM(H20)</f>
        <v>1888</v>
      </c>
      <c r="AZ20" s="241"/>
      <c r="BA20" s="107" t="s">
        <v>27</v>
      </c>
      <c r="BB20" s="108"/>
      <c r="BC20" s="117">
        <f>SUM(H20)</f>
        <v>1888</v>
      </c>
      <c r="BD20" s="94"/>
      <c r="BH20" s="147" t="s">
        <v>33</v>
      </c>
      <c r="BI20" s="156">
        <f>ROUND(AT9*0.001,3)</f>
        <v>5.8970000000000002</v>
      </c>
      <c r="BJ20" s="157">
        <f>ROUND(AT10,2)</f>
        <v>72.94</v>
      </c>
      <c r="BK20" s="156">
        <f>ROUND(AU9*0.001,3)</f>
        <v>3.5369999999999999</v>
      </c>
      <c r="BL20" s="157">
        <f>ROUND(AU10,2)</f>
        <v>73.290000000000006</v>
      </c>
      <c r="BM20" s="156"/>
      <c r="BN20" s="157"/>
      <c r="BO20" s="133">
        <f t="shared" ref="BO20:BO23" si="15">BI20+BK20+BM20</f>
        <v>9.4340000000000011</v>
      </c>
      <c r="BP20" s="135">
        <f t="shared" ref="BP20:BP23" si="16">AVERAGE(BJ20,BL20,BN20)</f>
        <v>73.115000000000009</v>
      </c>
    </row>
    <row r="21" spans="2:68" ht="15" customHeight="1" x14ac:dyDescent="0.25">
      <c r="K21" s="69" t="s">
        <v>71</v>
      </c>
      <c r="L21" s="69"/>
      <c r="M21" s="69"/>
      <c r="N21" s="69"/>
      <c r="R21" s="142" t="s">
        <v>71</v>
      </c>
      <c r="S21" s="142"/>
      <c r="T21" s="142"/>
      <c r="U21" s="142"/>
      <c r="Y21" s="243" t="s">
        <v>71</v>
      </c>
      <c r="Z21" s="243"/>
      <c r="AA21" s="243"/>
      <c r="AB21" s="243"/>
      <c r="AF21" s="126" t="s">
        <v>71</v>
      </c>
      <c r="AG21" s="126"/>
      <c r="AH21" s="126"/>
      <c r="AI21" s="126"/>
      <c r="AO21" s="74" t="s">
        <v>29</v>
      </c>
      <c r="AP21" s="75"/>
      <c r="AQ21" s="61">
        <f>SUM(P20)</f>
        <v>1573</v>
      </c>
      <c r="AR21" s="62"/>
      <c r="AS21" s="147" t="s">
        <v>29</v>
      </c>
      <c r="AT21" s="148"/>
      <c r="AU21" s="134">
        <f>SUM(W20)</f>
        <v>1682</v>
      </c>
      <c r="AV21" s="135"/>
      <c r="AW21" s="252" t="s">
        <v>29</v>
      </c>
      <c r="AX21" s="253"/>
      <c r="AY21" s="232">
        <f>SUM(AD20)</f>
        <v>1684</v>
      </c>
      <c r="AZ21" s="234"/>
      <c r="BA21" s="90" t="s">
        <v>29</v>
      </c>
      <c r="BB21" s="112"/>
      <c r="BC21" s="118">
        <f>SUM(AK20)</f>
        <v>1618</v>
      </c>
      <c r="BD21" s="98"/>
      <c r="BH21" s="147" t="s">
        <v>35</v>
      </c>
      <c r="BI21" s="156">
        <f>ROUND(AT13*0.001,3)</f>
        <v>3.3279999999999998</v>
      </c>
      <c r="BJ21" s="157">
        <f>ROUND(AT14,2)</f>
        <v>50.82</v>
      </c>
      <c r="BK21" s="156">
        <f>ROUND(AU13*0.001,3)</f>
        <v>6.266</v>
      </c>
      <c r="BL21" s="157">
        <f>ROUND(AU14,2)</f>
        <v>81.430000000000007</v>
      </c>
      <c r="BM21" s="156"/>
      <c r="BN21" s="157"/>
      <c r="BO21" s="133">
        <f t="shared" si="15"/>
        <v>9.5939999999999994</v>
      </c>
      <c r="BP21" s="135">
        <f t="shared" si="16"/>
        <v>66.125</v>
      </c>
    </row>
    <row r="22" spans="2:68" ht="15.75" customHeight="1" thickBot="1" x14ac:dyDescent="0.3">
      <c r="K22" s="174" t="s">
        <v>78</v>
      </c>
      <c r="L22" s="174"/>
      <c r="M22" s="174"/>
      <c r="N22" s="174"/>
      <c r="R22" s="175" t="s">
        <v>79</v>
      </c>
      <c r="S22" s="175"/>
      <c r="T22" s="175"/>
      <c r="U22" s="175"/>
      <c r="Y22" s="244" t="s">
        <v>80</v>
      </c>
      <c r="Z22" s="244"/>
      <c r="AA22" s="244"/>
      <c r="AB22" s="244"/>
      <c r="AF22" s="211" t="s">
        <v>81</v>
      </c>
      <c r="AG22" s="211"/>
      <c r="AH22" s="211"/>
      <c r="AI22" s="211"/>
      <c r="AO22" s="80" t="s">
        <v>32</v>
      </c>
      <c r="AP22" s="81"/>
      <c r="AQ22" s="67">
        <f>AQ21/AQ20*100</f>
        <v>83.315677966101703</v>
      </c>
      <c r="AR22" s="68"/>
      <c r="AS22" s="153" t="s">
        <v>32</v>
      </c>
      <c r="AT22" s="154"/>
      <c r="AU22" s="137">
        <f>AU21/AU20*100</f>
        <v>89.08898305084746</v>
      </c>
      <c r="AV22" s="138"/>
      <c r="AW22" s="258" t="s">
        <v>32</v>
      </c>
      <c r="AX22" s="259"/>
      <c r="AY22" s="236">
        <f>AY21/AY20*100</f>
        <v>89.194915254237287</v>
      </c>
      <c r="AZ22" s="237"/>
      <c r="BA22" s="119" t="s">
        <v>32</v>
      </c>
      <c r="BB22" s="120"/>
      <c r="BC22" s="116">
        <f>BC21/BC20*100</f>
        <v>85.699152542372886</v>
      </c>
      <c r="BD22" s="92"/>
      <c r="BH22" s="147" t="s">
        <v>36</v>
      </c>
      <c r="BI22" s="156"/>
      <c r="BJ22" s="157"/>
      <c r="BK22" s="156">
        <f>ROUND(AU17*0.001,3)</f>
        <v>1.605</v>
      </c>
      <c r="BL22" s="157">
        <f>ROUND(AU18,2)</f>
        <v>79.06</v>
      </c>
      <c r="BM22" s="156"/>
      <c r="BN22" s="157"/>
      <c r="BO22" s="133">
        <f t="shared" si="15"/>
        <v>1.605</v>
      </c>
      <c r="BP22" s="135">
        <f t="shared" si="16"/>
        <v>79.06</v>
      </c>
    </row>
    <row r="23" spans="2:68" ht="15.75" customHeight="1" thickBot="1" x14ac:dyDescent="0.3">
      <c r="BH23" s="149" t="s">
        <v>37</v>
      </c>
      <c r="BI23" s="158"/>
      <c r="BJ23" s="152"/>
      <c r="BK23" s="158">
        <f>ROUND(AU21*0.001,3)</f>
        <v>1.6819999999999999</v>
      </c>
      <c r="BL23" s="152">
        <f>ROUND(AU22,2)</f>
        <v>89.09</v>
      </c>
      <c r="BM23" s="158"/>
      <c r="BN23" s="152"/>
      <c r="BO23" s="158">
        <f t="shared" si="15"/>
        <v>1.6819999999999999</v>
      </c>
      <c r="BP23" s="152">
        <f t="shared" si="16"/>
        <v>89.09</v>
      </c>
    </row>
    <row r="24" spans="2:68" ht="15.75" customHeight="1" thickBot="1" x14ac:dyDescent="0.3">
      <c r="BH24" s="143" t="s">
        <v>27</v>
      </c>
      <c r="BI24" s="127">
        <f>ROUND(SUM(BI19:BI23),3)</f>
        <v>9.2249999999999996</v>
      </c>
      <c r="BJ24" s="129">
        <f>ROUND(AVERAGE(BJ19:BJ23),2)</f>
        <v>61.88</v>
      </c>
      <c r="BK24" s="127">
        <f>ROUND(SUM(BK19:BK23),3)</f>
        <v>18.626999999999999</v>
      </c>
      <c r="BL24" s="129">
        <f>ROUND(AVERAGE(BL19:BL23),2)</f>
        <v>78.41</v>
      </c>
      <c r="BM24" s="127"/>
      <c r="BN24" s="129"/>
      <c r="BO24" s="127">
        <f>ROUND(BI24+BK24+BM24,3)</f>
        <v>27.852</v>
      </c>
      <c r="BP24" s="129">
        <f>ROUND(AVERAGE(BJ24,BL24,BN24),2)</f>
        <v>70.150000000000006</v>
      </c>
    </row>
    <row r="25" spans="2:68" ht="15" customHeight="1" x14ac:dyDescent="0.25"/>
    <row r="26" spans="2:68" ht="15" customHeight="1" x14ac:dyDescent="0.25"/>
    <row r="27" spans="2:68" ht="15.75" customHeight="1" thickBot="1" x14ac:dyDescent="0.3"/>
    <row r="28" spans="2:68" ht="15" customHeight="1" x14ac:dyDescent="0.25">
      <c r="BH28" s="260" t="s">
        <v>17</v>
      </c>
      <c r="BI28" s="261"/>
      <c r="BJ28" s="261"/>
      <c r="BK28" s="261"/>
      <c r="BL28" s="261"/>
      <c r="BM28" s="261"/>
      <c r="BN28" s="261"/>
      <c r="BO28" s="261"/>
      <c r="BP28" s="262"/>
    </row>
    <row r="29" spans="2:68" ht="15.75" customHeight="1" thickBot="1" x14ac:dyDescent="0.3">
      <c r="BH29" s="263"/>
      <c r="BI29" s="264"/>
      <c r="BJ29" s="264"/>
      <c r="BK29" s="264"/>
      <c r="BL29" s="264"/>
      <c r="BM29" s="264"/>
      <c r="BN29" s="264"/>
      <c r="BO29" s="264"/>
      <c r="BP29" s="265"/>
    </row>
    <row r="30" spans="2:68" x14ac:dyDescent="0.25">
      <c r="BH30" s="266" t="s">
        <v>28</v>
      </c>
      <c r="BI30" s="267" t="s">
        <v>20</v>
      </c>
      <c r="BJ30" s="268"/>
      <c r="BK30" s="267" t="s">
        <v>21</v>
      </c>
      <c r="BL30" s="268"/>
      <c r="BM30" s="267" t="s">
        <v>22</v>
      </c>
      <c r="BN30" s="268"/>
      <c r="BO30" s="267" t="s">
        <v>27</v>
      </c>
      <c r="BP30" s="268"/>
    </row>
    <row r="31" spans="2:68" ht="15.75" customHeight="1" thickBot="1" x14ac:dyDescent="0.3">
      <c r="BH31" s="252"/>
      <c r="BI31" s="235" t="s">
        <v>30</v>
      </c>
      <c r="BJ31" s="237" t="s">
        <v>31</v>
      </c>
      <c r="BK31" s="235" t="s">
        <v>30</v>
      </c>
      <c r="BL31" s="237" t="s">
        <v>31</v>
      </c>
      <c r="BM31" s="235" t="s">
        <v>30</v>
      </c>
      <c r="BN31" s="237" t="s">
        <v>31</v>
      </c>
      <c r="BO31" s="235" t="s">
        <v>30</v>
      </c>
      <c r="BP31" s="237" t="s">
        <v>31</v>
      </c>
    </row>
    <row r="32" spans="2:68" x14ac:dyDescent="0.25">
      <c r="BH32" s="252" t="s">
        <v>23</v>
      </c>
      <c r="BI32" s="238"/>
      <c r="BJ32" s="241"/>
      <c r="BK32" s="238">
        <f>ROUND(AY5*0.001,3)</f>
        <v>5.4589999999999996</v>
      </c>
      <c r="BL32" s="241">
        <f>ROUND(AY6,2)</f>
        <v>68.22</v>
      </c>
      <c r="BM32" s="238"/>
      <c r="BN32" s="241"/>
      <c r="BO32" s="238">
        <f t="shared" ref="BO32:BO37" si="17">ROUND(BI32+BK32+BM32,3)</f>
        <v>5.4589999999999996</v>
      </c>
      <c r="BP32" s="241">
        <f t="shared" ref="BP32:BP37" si="18">ROUND(AVERAGE(BJ32,BL32,BN32),2)</f>
        <v>68.22</v>
      </c>
    </row>
    <row r="33" spans="60:68" x14ac:dyDescent="0.25">
      <c r="BH33" s="252" t="s">
        <v>33</v>
      </c>
      <c r="BI33" s="269">
        <f>ROUND(AX9*0.001,3)</f>
        <v>6.06</v>
      </c>
      <c r="BJ33" s="270">
        <f>ROUND(AX10,2)</f>
        <v>74.95</v>
      </c>
      <c r="BK33" s="269">
        <f>ROUND(AY9*0.001,3)</f>
        <v>3.548</v>
      </c>
      <c r="BL33" s="270">
        <f>ROUND(AY10,2)</f>
        <v>73.52</v>
      </c>
      <c r="BM33" s="269"/>
      <c r="BN33" s="270"/>
      <c r="BO33" s="231">
        <f t="shared" si="17"/>
        <v>9.6080000000000005</v>
      </c>
      <c r="BP33" s="234">
        <f t="shared" si="18"/>
        <v>74.239999999999995</v>
      </c>
    </row>
    <row r="34" spans="60:68" x14ac:dyDescent="0.25">
      <c r="BH34" s="252" t="s">
        <v>35</v>
      </c>
      <c r="BI34" s="269">
        <f>ROUND(AX13*0.001,3)</f>
        <v>2.8490000000000002</v>
      </c>
      <c r="BJ34" s="270">
        <f>ROUND(AX14,2)</f>
        <v>43.5</v>
      </c>
      <c r="BK34" s="269">
        <f>ROUND(AY13*0.001,3)</f>
        <v>5.4649999999999999</v>
      </c>
      <c r="BL34" s="270">
        <f>ROUND(AY14,2)</f>
        <v>71.02</v>
      </c>
      <c r="BM34" s="269"/>
      <c r="BN34" s="270"/>
      <c r="BO34" s="231">
        <f t="shared" si="17"/>
        <v>8.3140000000000001</v>
      </c>
      <c r="BP34" s="234">
        <f t="shared" si="18"/>
        <v>57.26</v>
      </c>
    </row>
    <row r="35" spans="60:68" ht="15" customHeight="1" x14ac:dyDescent="0.25">
      <c r="BH35" s="252" t="s">
        <v>36</v>
      </c>
      <c r="BI35" s="269"/>
      <c r="BJ35" s="270"/>
      <c r="BK35" s="269">
        <f>ROUND(AY17*0.001,3)</f>
        <v>1.6459999999999999</v>
      </c>
      <c r="BL35" s="270">
        <f>ROUND(AY18,2)</f>
        <v>81.08</v>
      </c>
      <c r="BM35" s="269"/>
      <c r="BN35" s="270"/>
      <c r="BO35" s="231">
        <f t="shared" si="17"/>
        <v>1.6459999999999999</v>
      </c>
      <c r="BP35" s="234">
        <f t="shared" si="18"/>
        <v>81.08</v>
      </c>
    </row>
    <row r="36" spans="60:68" ht="15.75" customHeight="1" thickBot="1" x14ac:dyDescent="0.3">
      <c r="BH36" s="254" t="s">
        <v>37</v>
      </c>
      <c r="BI36" s="271"/>
      <c r="BJ36" s="257"/>
      <c r="BK36" s="271">
        <f>ROUND(AY21*0.001,3)</f>
        <v>1.6839999999999999</v>
      </c>
      <c r="BL36" s="257">
        <f>ROUND(AY22,2)</f>
        <v>89.19</v>
      </c>
      <c r="BM36" s="271"/>
      <c r="BN36" s="257"/>
      <c r="BO36" s="271">
        <f t="shared" si="17"/>
        <v>1.6839999999999999</v>
      </c>
      <c r="BP36" s="257">
        <f t="shared" si="18"/>
        <v>89.19</v>
      </c>
    </row>
    <row r="37" spans="60:68" ht="15.75" thickBot="1" x14ac:dyDescent="0.3">
      <c r="BH37" s="248" t="s">
        <v>27</v>
      </c>
      <c r="BI37" s="222">
        <f>ROUND(SUM(BI32:BI36),3)</f>
        <v>8.9090000000000007</v>
      </c>
      <c r="BJ37" s="224">
        <f>ROUND(AVERAGE(BJ32:BJ36),2)</f>
        <v>59.23</v>
      </c>
      <c r="BK37" s="222">
        <f>ROUND(SUM(BK32:BK36),3)</f>
        <v>17.802</v>
      </c>
      <c r="BL37" s="224">
        <f>ROUND(AVERAGE(BL32:BL36),2)</f>
        <v>76.61</v>
      </c>
      <c r="BM37" s="222"/>
      <c r="BN37" s="224"/>
      <c r="BO37" s="222">
        <f t="shared" si="17"/>
        <v>26.710999999999999</v>
      </c>
      <c r="BP37" s="224">
        <f t="shared" si="18"/>
        <v>67.92</v>
      </c>
    </row>
    <row r="43" spans="60:68" ht="15.75" thickBot="1" x14ac:dyDescent="0.3"/>
    <row r="44" spans="60:68" x14ac:dyDescent="0.25">
      <c r="BH44" s="168" t="s">
        <v>18</v>
      </c>
      <c r="BI44" s="169"/>
      <c r="BJ44" s="169"/>
      <c r="BK44" s="169"/>
      <c r="BL44" s="169"/>
      <c r="BM44" s="169"/>
      <c r="BN44" s="169"/>
      <c r="BO44" s="169"/>
      <c r="BP44" s="170"/>
    </row>
    <row r="45" spans="60:68" ht="15.75" thickBot="1" x14ac:dyDescent="0.3">
      <c r="BH45" s="171"/>
      <c r="BI45" s="172"/>
      <c r="BJ45" s="172"/>
      <c r="BK45" s="172"/>
      <c r="BL45" s="172"/>
      <c r="BM45" s="172"/>
      <c r="BN45" s="172"/>
      <c r="BO45" s="172"/>
      <c r="BP45" s="173"/>
    </row>
    <row r="46" spans="60:68" x14ac:dyDescent="0.25">
      <c r="BH46" s="89" t="s">
        <v>28</v>
      </c>
      <c r="BI46" s="159" t="s">
        <v>20</v>
      </c>
      <c r="BJ46" s="160"/>
      <c r="BK46" s="159" t="s">
        <v>21</v>
      </c>
      <c r="BL46" s="160"/>
      <c r="BM46" s="159" t="s">
        <v>22</v>
      </c>
      <c r="BN46" s="160"/>
      <c r="BO46" s="159" t="s">
        <v>27</v>
      </c>
      <c r="BP46" s="160"/>
    </row>
    <row r="47" spans="60:68" ht="15.75" thickBot="1" x14ac:dyDescent="0.3">
      <c r="BH47" s="90"/>
      <c r="BI47" s="91" t="s">
        <v>30</v>
      </c>
      <c r="BJ47" s="92" t="s">
        <v>31</v>
      </c>
      <c r="BK47" s="91" t="s">
        <v>30</v>
      </c>
      <c r="BL47" s="92" t="s">
        <v>31</v>
      </c>
      <c r="BM47" s="91" t="s">
        <v>30</v>
      </c>
      <c r="BN47" s="92" t="s">
        <v>31</v>
      </c>
      <c r="BO47" s="91" t="s">
        <v>30</v>
      </c>
      <c r="BP47" s="92" t="s">
        <v>31</v>
      </c>
    </row>
    <row r="48" spans="60:68" x14ac:dyDescent="0.25">
      <c r="BH48" s="90" t="s">
        <v>23</v>
      </c>
      <c r="BI48" s="93"/>
      <c r="BJ48" s="94"/>
      <c r="BK48" s="93">
        <f>ROUND(BC5*0.001,3)</f>
        <v>4.95</v>
      </c>
      <c r="BL48" s="94">
        <f>ROUND(BC6,2)</f>
        <v>61.86</v>
      </c>
      <c r="BM48" s="93"/>
      <c r="BN48" s="94"/>
      <c r="BO48" s="93">
        <f t="shared" ref="BO48:BO53" si="19">ROUND(BI48+BK48+BM48,3)</f>
        <v>4.95</v>
      </c>
      <c r="BP48" s="94">
        <f>ROUND(AVERAGE(BJ48,BL48,BN48),2)</f>
        <v>61.86</v>
      </c>
    </row>
    <row r="49" spans="1:68" x14ac:dyDescent="0.25">
      <c r="BH49" s="90" t="s">
        <v>33</v>
      </c>
      <c r="BI49" s="95">
        <f>ROUND(BB9*0.001,3)</f>
        <v>6.1</v>
      </c>
      <c r="BJ49" s="96">
        <f>ROUND(BB10,2)</f>
        <v>75.45</v>
      </c>
      <c r="BK49" s="95">
        <f>ROUND(BC9*0.001,3)</f>
        <v>3.605</v>
      </c>
      <c r="BL49" s="96">
        <f>ROUND(BC10,2)</f>
        <v>74.7</v>
      </c>
      <c r="BM49" s="95"/>
      <c r="BN49" s="96"/>
      <c r="BO49" s="97">
        <f t="shared" si="19"/>
        <v>9.7050000000000001</v>
      </c>
      <c r="BP49" s="94">
        <f t="shared" ref="BP49:BP51" si="20">ROUND(AVERAGE(BJ49,BL49,BN49),2)</f>
        <v>75.08</v>
      </c>
    </row>
    <row r="50" spans="1:68" x14ac:dyDescent="0.25">
      <c r="BH50" s="90" t="s">
        <v>35</v>
      </c>
      <c r="BI50" s="95">
        <f>ROUND(BB13*0.001,3)</f>
        <v>2.464</v>
      </c>
      <c r="BJ50" s="96">
        <f>ROUND(BB14,2)</f>
        <v>37.619999999999997</v>
      </c>
      <c r="BK50" s="95">
        <f>ROUND(BC13*0.001,3)</f>
        <v>5.6849999999999996</v>
      </c>
      <c r="BL50" s="96">
        <f>ROUND(BC14,2)</f>
        <v>73.88</v>
      </c>
      <c r="BM50" s="95"/>
      <c r="BN50" s="96"/>
      <c r="BO50" s="97">
        <f t="shared" si="19"/>
        <v>8.1489999999999991</v>
      </c>
      <c r="BP50" s="94">
        <f t="shared" si="20"/>
        <v>55.75</v>
      </c>
    </row>
    <row r="51" spans="1:68" x14ac:dyDescent="0.25">
      <c r="BH51" s="90" t="s">
        <v>36</v>
      </c>
      <c r="BI51" s="95"/>
      <c r="BJ51" s="96"/>
      <c r="BK51" s="95">
        <f>ROUND(BC17*0.001,3)</f>
        <v>1.5640000000000001</v>
      </c>
      <c r="BL51" s="96">
        <f>ROUND(BC18,2)</f>
        <v>77.040000000000006</v>
      </c>
      <c r="BM51" s="95"/>
      <c r="BN51" s="96"/>
      <c r="BO51" s="97">
        <f t="shared" si="19"/>
        <v>1.5640000000000001</v>
      </c>
      <c r="BP51" s="94">
        <f t="shared" si="20"/>
        <v>77.040000000000006</v>
      </c>
    </row>
    <row r="52" spans="1:68" ht="15.75" thickBot="1" x14ac:dyDescent="0.3">
      <c r="BH52" s="99" t="s">
        <v>37</v>
      </c>
      <c r="BI52" s="100"/>
      <c r="BJ52" s="101"/>
      <c r="BK52" s="100">
        <f>ROUND(BC21*0.001,3)</f>
        <v>1.6180000000000001</v>
      </c>
      <c r="BL52" s="101">
        <f>ROUND(BC22,2)</f>
        <v>85.7</v>
      </c>
      <c r="BM52" s="100"/>
      <c r="BN52" s="101"/>
      <c r="BO52" s="100">
        <f t="shared" si="19"/>
        <v>1.6180000000000001</v>
      </c>
      <c r="BP52" s="101">
        <f>ROUND(AVERAGE(BJ52,BL52,BN52),2)</f>
        <v>85.7</v>
      </c>
    </row>
    <row r="53" spans="1:68" ht="15.75" thickBot="1" x14ac:dyDescent="0.3">
      <c r="BH53" s="102" t="s">
        <v>27</v>
      </c>
      <c r="BI53" s="103">
        <f>ROUND(SUM(BI48:BI52),3)</f>
        <v>8.5640000000000001</v>
      </c>
      <c r="BJ53" s="104">
        <f>ROUND(AVERAGE(BJ48:BJ52),2)</f>
        <v>56.54</v>
      </c>
      <c r="BK53" s="103">
        <f>ROUND(SUM(BK48:BK52),3)</f>
        <v>17.422000000000001</v>
      </c>
      <c r="BL53" s="104">
        <f>ROUND(AVERAGE(BL48:BL52),2)</f>
        <v>74.64</v>
      </c>
      <c r="BM53" s="103"/>
      <c r="BN53" s="104"/>
      <c r="BO53" s="103">
        <f t="shared" si="19"/>
        <v>25.986000000000001</v>
      </c>
      <c r="BP53" s="104">
        <f>ROUND(AVERAGE(BJ53,BL53,BN53),2)</f>
        <v>65.59</v>
      </c>
    </row>
    <row r="59" spans="1:68" x14ac:dyDescent="0.25">
      <c r="A59">
        <v>1</v>
      </c>
    </row>
    <row r="63" spans="1:68" x14ac:dyDescent="0.25">
      <c r="AQ63" t="s">
        <v>55</v>
      </c>
    </row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</sheetData>
  <mergeCells count="50">
    <mergeCell ref="Y22:AB22"/>
    <mergeCell ref="C14:E14"/>
    <mergeCell ref="AS2:AV2"/>
    <mergeCell ref="AW2:AZ2"/>
    <mergeCell ref="BA2:BD2"/>
    <mergeCell ref="C15:E15"/>
    <mergeCell ref="C16:E16"/>
    <mergeCell ref="C5:E5"/>
    <mergeCell ref="C6:E6"/>
    <mergeCell ref="AF22:AI22"/>
    <mergeCell ref="BH2:BP3"/>
    <mergeCell ref="C4:E4"/>
    <mergeCell ref="BI4:BJ4"/>
    <mergeCell ref="BK4:BL4"/>
    <mergeCell ref="BM4:BN4"/>
    <mergeCell ref="BO4:BP4"/>
    <mergeCell ref="G2:I2"/>
    <mergeCell ref="O2:Q2"/>
    <mergeCell ref="V2:X2"/>
    <mergeCell ref="AC2:AE2"/>
    <mergeCell ref="AJ2:AL2"/>
    <mergeCell ref="AO2:AR2"/>
    <mergeCell ref="BO17:BP17"/>
    <mergeCell ref="C10:E10"/>
    <mergeCell ref="C7:E7"/>
    <mergeCell ref="C8:E8"/>
    <mergeCell ref="BH15:BP16"/>
    <mergeCell ref="C9:E9"/>
    <mergeCell ref="BI17:BJ17"/>
    <mergeCell ref="BK17:BL17"/>
    <mergeCell ref="BM17:BN17"/>
    <mergeCell ref="C11:E11"/>
    <mergeCell ref="C12:E12"/>
    <mergeCell ref="C13:E13"/>
    <mergeCell ref="BI46:BJ46"/>
    <mergeCell ref="BK46:BL46"/>
    <mergeCell ref="BM46:BN46"/>
    <mergeCell ref="BO46:BP46"/>
    <mergeCell ref="C17:E17"/>
    <mergeCell ref="C18:E18"/>
    <mergeCell ref="C19:E19"/>
    <mergeCell ref="C20:E20"/>
    <mergeCell ref="BH44:BP45"/>
    <mergeCell ref="BO30:BP30"/>
    <mergeCell ref="BH28:BP29"/>
    <mergeCell ref="BI30:BJ30"/>
    <mergeCell ref="BK30:BL30"/>
    <mergeCell ref="BM30:BN30"/>
    <mergeCell ref="K22:N22"/>
    <mergeCell ref="R22:U22"/>
  </mergeCells>
  <conditionalFormatting sqref="J4:J20">
    <cfRule type="cellIs" dxfId="1" priority="1" operator="greaterThan">
      <formula>60</formula>
    </cfRule>
  </conditionalFormatting>
  <conditionalFormatting sqref="O4:Q20 V4:X20 AC4:AD20 AJ4:AL20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потребители свыше 670кВт по физ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Дарья Дмитриевна</dc:creator>
  <cp:lastModifiedBy>Дмитрий Оставков</cp:lastModifiedBy>
  <cp:lastPrinted>2022-04-15T06:45:22Z</cp:lastPrinted>
  <dcterms:created xsi:type="dcterms:W3CDTF">2018-02-15T12:15:11Z</dcterms:created>
  <dcterms:modified xsi:type="dcterms:W3CDTF">2023-10-23T06:41:23Z</dcterms:modified>
</cp:coreProperties>
</file>